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480" yWindow="120" windowWidth="21600" windowHeight="1450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<sst xmlns="http://schemas.openxmlformats.org/spreadsheetml/2006/main" count="205" uniqueCount="151">
  <si>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</si>
  <si>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</si>
  <si>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</si>
  <si>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</si>
  <si>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Lushan 5, Jianxi  Province</t>
    <phoneticPr fontId="18" type="noConversion"/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</si>
  <si>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</si>
  <si>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</si>
  <si>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</si>
  <si>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</si>
  <si>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</si>
  <si>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OTU 37 Uncaria rhynchophylla</t>
    <phoneticPr fontId="18" type="noConversion"/>
  </si>
  <si>
    <t>OTU 38 Sargentodoxa cuneata</t>
    <phoneticPr fontId="18" type="noConversion"/>
  </si>
  <si>
    <t>OTU 39 Viburnum dilatatum</t>
    <phoneticPr fontId="18" type="noConversion"/>
  </si>
  <si>
    <t>OTU 11 Symplocos stellaris</t>
    <phoneticPr fontId="18" type="noConversion"/>
  </si>
  <si>
    <t>OTU 12 Camellia cuspidata</t>
    <phoneticPr fontId="18" type="noConversion"/>
  </si>
  <si>
    <t>OTU 13 Buddleya lindleyana</t>
    <phoneticPr fontId="18" type="noConversion"/>
  </si>
  <si>
    <t>OTU 14 Quercus serrata var brevipetiolata</t>
    <phoneticPr fontId="18" type="noConversion"/>
  </si>
  <si>
    <t>OTU 15 Loropetalum chinense</t>
    <phoneticPr fontId="18" type="noConversion"/>
  </si>
  <si>
    <t>OTU 16 Trema cannabina var dielsiana</t>
    <phoneticPr fontId="18" type="noConversion"/>
  </si>
  <si>
    <t>OTU 17 Coptosapelta diffusa</t>
    <phoneticPr fontId="18" type="noConversion"/>
  </si>
  <si>
    <t>OTU 18 Ficus pandurata</t>
    <phoneticPr fontId="18" type="noConversion"/>
  </si>
  <si>
    <t>OTU 19 Vibernum erosum</t>
    <phoneticPr fontId="18" type="noConversion"/>
  </si>
  <si>
    <t>OTU 20 Mallotus japonicus</t>
    <phoneticPr fontId="18" type="noConversion"/>
  </si>
  <si>
    <t>OTU 21 Cleyera japonica</t>
    <phoneticPr fontId="18" type="noConversion"/>
  </si>
  <si>
    <t>OTU 22 Lindera glauca</t>
    <phoneticPr fontId="18" type="noConversion"/>
  </si>
  <si>
    <t>OTU 23 Lindera aggregata</t>
    <phoneticPr fontId="18" type="noConversion"/>
  </si>
  <si>
    <t>OTU 24 Broussonetia kaempferi</t>
    <phoneticPr fontId="18" type="noConversion"/>
  </si>
  <si>
    <t>OTU 25 Euonymus acanthocarpus</t>
    <phoneticPr fontId="18" type="noConversion"/>
  </si>
  <si>
    <t>OTU 26 Ardisia crenata</t>
    <phoneticPr fontId="18" type="noConversion"/>
  </si>
  <si>
    <t>OTU 27 Symplocos paniculata</t>
    <phoneticPr fontId="18" type="noConversion"/>
  </si>
  <si>
    <t>OTU 28 Hedera nepalensis var sinensis</t>
    <phoneticPr fontId="18" type="noConversion"/>
  </si>
  <si>
    <t>OTU 29 Rhododendron mariesii</t>
    <phoneticPr fontId="18" type="noConversion"/>
  </si>
  <si>
    <t>OTU 30 Albizia julibrissin</t>
    <phoneticPr fontId="18" type="noConversion"/>
  </si>
  <si>
    <t>OTU 31 Stephanandra chinensis</t>
    <phoneticPr fontId="18" type="noConversion"/>
  </si>
  <si>
    <t>OTU 32 Diospyros glaucifolia</t>
    <phoneticPr fontId="18" type="noConversion"/>
  </si>
  <si>
    <t>OTU 33 Rhododendron ovatum</t>
    <phoneticPr fontId="18" type="noConversion"/>
  </si>
  <si>
    <t>OTU 34 Rubus corchorifolius</t>
    <phoneticPr fontId="18" type="noConversion"/>
  </si>
  <si>
    <t>OTU 35 Loropetalum chinense</t>
    <phoneticPr fontId="18" type="noConversion"/>
  </si>
  <si>
    <t>OTU 36 Litsea cubeba</t>
    <phoneticPr fontId="18" type="noConversion"/>
  </si>
  <si>
    <t>OTU 8 - regarded as having spines OTU26 is regarded as being entire margined but has small sunken glands at vein endings.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</si>
  <si>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</si>
  <si>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</si>
  <si>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</si>
  <si>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</si>
  <si>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</si>
  <si>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</si>
  <si>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</si>
  <si>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</si>
  <si>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</si>
  <si>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</si>
  <si>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</si>
  <si>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</si>
  <si>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</si>
  <si>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</si>
  <si>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</si>
  <si>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</si>
  <si>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</si>
  <si>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</si>
  <si>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Base Character States</t>
    <phoneticPr fontId="18" type="noConversion"/>
  </si>
  <si>
    <t>RAS/TEVS</t>
    <phoneticPr fontId="18" type="noConversion"/>
  </si>
  <si>
    <t>OTU 4</t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</si>
  <si>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</si>
  <si>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</si>
  <si>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</si>
  <si>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</si>
  <si>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</si>
  <si>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</si>
  <si>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>17.09.2010</t>
    <phoneticPr fontId="18" type="noConversion"/>
  </si>
  <si>
    <t>OTU 1 Trachelospermum axillare</t>
    <phoneticPr fontId="18" type="noConversion"/>
  </si>
  <si>
    <t>OTU 2 Distylium myricoides</t>
    <phoneticPr fontId="18" type="noConversion"/>
  </si>
  <si>
    <t>OTU 3Trachelospermum jasminoides</t>
    <phoneticPr fontId="18" type="noConversion"/>
  </si>
  <si>
    <t>Rubus amphidasys</t>
    <phoneticPr fontId="18" type="noConversion"/>
  </si>
  <si>
    <t>OTU 6 Corylopsis sinesis</t>
    <phoneticPr fontId="18" type="noConversion"/>
  </si>
  <si>
    <t>OTU 7 Cyclobalanopsis</t>
    <phoneticPr fontId="18" type="noConversion"/>
  </si>
  <si>
    <t>OTU 8 Eurya nitida korthals</t>
    <phoneticPr fontId="18" type="noConversion"/>
  </si>
  <si>
    <t>OTU 9 Uvaria boniana</t>
    <phoneticPr fontId="18" type="noConversion"/>
  </si>
  <si>
    <t>OTU 10 Clerodendrum cyrtophyllum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</si>
  <si>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</si>
  <si>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</si>
  <si>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</si>
  <si>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</si>
  <si>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</si>
  <si>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</si>
  <si>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</si>
  <si>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</si>
  <si>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</si>
  <si>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</si>
  <si>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</si>
  <si>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</si>
  <si>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</si>
  <si>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</si>
  <si>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</si>
  <si>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</si>
  <si>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</si>
  <si>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</si>
  <si>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</si>
  <si>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</si>
  <si>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</si>
  <si>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</si>
  <si>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</si>
  <si>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</si>
  <si>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</si>
  <si>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</si>
  <si>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</si>
  <si>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</si>
  <si>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</si>
  <si>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</si>
  <si>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</si>
  <si>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</si>
  <si>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</si>
  <si>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</si>
  <si>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</si>
  <si>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</si>
  <si>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</si>
  <si>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</si>
  <si>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</si>
  <si>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</si>
  <si>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</si>
  <si>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</si>
  <si>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</si>
  <si>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</si>
  <si>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</si>
  <si>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</si>
  <si>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</si>
  <si>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</si>
  <si>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</si>
  <si>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</si>
  <si>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</si>
  <si>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</si>
  <si>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</si>
  <si>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</si>
  <si>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</si>
  <si>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</si>
  <si>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</si>
  <si>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</si>
  <si>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</si>
  <si>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</si>
  <si>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</si>
  <si>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</si>
  <si>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</si>
  <si>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</si>
  <si>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</si>
  <si>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</si>
  <si>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</si>
  <si>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</si>
  <si>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29.58538°N</t>
    <phoneticPr fontId="18" type="noConversion"/>
  </si>
  <si>
    <t>115.97603°E</t>
    <phoneticPr fontId="18" type="noConversion"/>
  </si>
  <si>
    <t>569 m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</si>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</sst>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N42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130</v>
      </c>
      <c r="B1" s="238" t="s">
        <v>126</v>
      </c>
      <c r="C1" s="234" t="s">
        <v>127</v>
      </c>
      <c r="D1" s="235"/>
      <c r="E1" s="228" t="s">
        <v>128</v>
      </c>
      <c r="F1" s="229"/>
      <c r="G1" s="228" t="s">
        <v>129</v>
      </c>
      <c r="H1" s="229"/>
      <c r="I1" s="178" t="s">
        <v>47</v>
      </c>
      <c r="J1" s="232"/>
      <c r="K1" s="178" t="s">
        <v>48</v>
      </c>
      <c r="L1" s="179"/>
      <c r="M1" s="174"/>
      <c r="N1" s="192" t="s">
        <v>44</v>
      </c>
      <c r="O1" s="192"/>
      <c r="P1" s="129">
        <v>1</v>
      </c>
      <c r="Q1" s="124"/>
      <c r="R1" s="125"/>
      <c r="S1" s="194" t="s">
        <v>46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45</v>
      </c>
      <c r="O2" s="193"/>
      <c r="P2" s="126" t="s">
        <v>43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59</v>
      </c>
      <c r="B3" s="159" t="s">
        <v>4</v>
      </c>
      <c r="C3" s="182" t="s">
        <v>145</v>
      </c>
      <c r="D3" s="183"/>
      <c r="E3" s="182" t="s">
        <v>146</v>
      </c>
      <c r="F3" s="183"/>
      <c r="G3" s="241" t="s">
        <v>147</v>
      </c>
      <c r="H3" s="242"/>
      <c r="I3" s="243" t="s">
        <v>67</v>
      </c>
      <c r="J3" s="244"/>
      <c r="K3" s="182"/>
      <c r="L3" s="183"/>
      <c r="M3" s="186" t="s">
        <v>39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41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149</v>
      </c>
      <c r="B5" s="203" t="s">
        <v>148</v>
      </c>
      <c r="C5" s="207" t="s">
        <v>2</v>
      </c>
      <c r="D5" s="208"/>
      <c r="E5" s="209" t="s">
        <v>54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55</v>
      </c>
      <c r="P5" s="215"/>
      <c r="Q5" s="215"/>
      <c r="R5" s="215"/>
      <c r="S5" s="215"/>
      <c r="T5" s="215"/>
      <c r="U5" s="215"/>
      <c r="V5" s="215"/>
      <c r="W5" s="216"/>
      <c r="X5" s="217" t="s">
        <v>56</v>
      </c>
      <c r="Y5" s="218"/>
      <c r="Z5" s="218"/>
      <c r="AA5" s="219"/>
      <c r="AB5" s="220" t="s">
        <v>57</v>
      </c>
      <c r="AC5" s="221"/>
      <c r="AD5" s="222"/>
      <c r="AE5" s="223" t="s">
        <v>0</v>
      </c>
      <c r="AF5" s="224"/>
      <c r="AG5" s="224"/>
      <c r="AH5" s="224"/>
      <c r="AI5" s="225"/>
      <c r="AJ5" s="200" t="s">
        <v>1</v>
      </c>
      <c r="AK5" s="201"/>
      <c r="AL5" s="202"/>
      <c r="AN5" s="172" t="s">
        <v>6</v>
      </c>
      <c r="AO5" s="170" t="s">
        <v>7</v>
      </c>
      <c r="AP5" s="170" t="s">
        <v>8</v>
      </c>
      <c r="AQ5" s="165" t="s">
        <v>9</v>
      </c>
      <c r="AR5" s="165" t="s">
        <v>150</v>
      </c>
      <c r="AS5" s="165" t="s">
        <v>5</v>
      </c>
      <c r="AT5" s="165" t="s">
        <v>142</v>
      </c>
      <c r="AU5" s="165" t="s">
        <v>58</v>
      </c>
      <c r="AV5" s="165" t="s">
        <v>40</v>
      </c>
      <c r="AW5" s="168" t="s">
        <v>143</v>
      </c>
    </row>
    <row r="6" spans="1:88" ht="80.25" customHeight="1" thickBot="1">
      <c r="A6" s="206"/>
      <c r="B6" s="204"/>
      <c r="C6" s="131" t="s">
        <v>133</v>
      </c>
      <c r="D6" s="132" t="s">
        <v>83</v>
      </c>
      <c r="E6" s="133" t="s">
        <v>84</v>
      </c>
      <c r="F6" s="134" t="s">
        <v>42</v>
      </c>
      <c r="G6" s="135" t="s">
        <v>49</v>
      </c>
      <c r="H6" s="136" t="s">
        <v>3</v>
      </c>
      <c r="I6" s="135" t="s">
        <v>50</v>
      </c>
      <c r="J6" s="134" t="s">
        <v>51</v>
      </c>
      <c r="K6" s="135" t="s">
        <v>87</v>
      </c>
      <c r="L6" s="134" t="s">
        <v>88</v>
      </c>
      <c r="M6" s="137" t="s">
        <v>52</v>
      </c>
      <c r="N6" s="138" t="s">
        <v>53</v>
      </c>
      <c r="O6" s="139" t="s">
        <v>90</v>
      </c>
      <c r="P6" s="140" t="s">
        <v>91</v>
      </c>
      <c r="Q6" s="141" t="s">
        <v>92</v>
      </c>
      <c r="R6" s="140" t="s">
        <v>93</v>
      </c>
      <c r="S6" s="142" t="s">
        <v>94</v>
      </c>
      <c r="T6" s="141" t="s">
        <v>95</v>
      </c>
      <c r="U6" s="143" t="s">
        <v>96</v>
      </c>
      <c r="V6" s="140" t="s">
        <v>97</v>
      </c>
      <c r="W6" s="144" t="s">
        <v>98</v>
      </c>
      <c r="X6" s="145" t="s">
        <v>61</v>
      </c>
      <c r="Y6" s="146" t="s">
        <v>63</v>
      </c>
      <c r="Z6" s="147" t="s">
        <v>64</v>
      </c>
      <c r="AA6" s="148" t="s">
        <v>62</v>
      </c>
      <c r="AB6" s="149" t="s">
        <v>65</v>
      </c>
      <c r="AC6" s="150" t="s">
        <v>66</v>
      </c>
      <c r="AD6" s="151" t="s">
        <v>77</v>
      </c>
      <c r="AE6" s="152" t="s">
        <v>81</v>
      </c>
      <c r="AF6" s="153" t="s">
        <v>78</v>
      </c>
      <c r="AG6" s="153" t="s">
        <v>79</v>
      </c>
      <c r="AH6" s="153" t="s">
        <v>80</v>
      </c>
      <c r="AI6" s="154" t="s">
        <v>82</v>
      </c>
      <c r="AJ6" s="155" t="s">
        <v>111</v>
      </c>
      <c r="AK6" s="156" t="s">
        <v>112</v>
      </c>
      <c r="AL6" s="157" t="s">
        <v>113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68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/>
      <c r="T7" s="38">
        <v>1</v>
      </c>
      <c r="U7" s="48">
        <v>1</v>
      </c>
      <c r="V7" s="50"/>
      <c r="W7" s="16"/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/>
      <c r="AG7" s="50">
        <v>1</v>
      </c>
      <c r="AH7" s="50">
        <v>1</v>
      </c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69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/>
      <c r="J8" s="39">
        <v>1</v>
      </c>
      <c r="K8" s="32">
        <v>1</v>
      </c>
      <c r="L8" s="39">
        <v>1</v>
      </c>
      <c r="M8" s="32"/>
      <c r="N8" s="16"/>
      <c r="O8" s="42"/>
      <c r="P8" s="48"/>
      <c r="Q8" s="38"/>
      <c r="R8" s="48"/>
      <c r="S8" s="50">
        <v>1</v>
      </c>
      <c r="T8" s="38">
        <v>1</v>
      </c>
      <c r="U8" s="48"/>
      <c r="V8" s="50"/>
      <c r="W8" s="16"/>
      <c r="X8" s="38"/>
      <c r="Y8" s="32"/>
      <c r="Z8" s="50">
        <v>1</v>
      </c>
      <c r="AA8" s="17">
        <v>1</v>
      </c>
      <c r="AB8" s="24"/>
      <c r="AC8" s="50"/>
      <c r="AD8" s="17">
        <v>1</v>
      </c>
      <c r="AE8" s="24"/>
      <c r="AF8" s="50"/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70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>
        <v>1</v>
      </c>
      <c r="S9" s="50">
        <v>1</v>
      </c>
      <c r="T9" s="38">
        <v>1</v>
      </c>
      <c r="U9" s="48"/>
      <c r="V9" s="50"/>
      <c r="W9" s="16"/>
      <c r="X9" s="38"/>
      <c r="Y9" s="32">
        <v>1</v>
      </c>
      <c r="Z9" s="50">
        <v>1</v>
      </c>
      <c r="AA9" s="17">
        <v>1</v>
      </c>
      <c r="AB9" s="24"/>
      <c r="AC9" s="50">
        <v>1</v>
      </c>
      <c r="AD9" s="17"/>
      <c r="AE9" s="24"/>
      <c r="AF9" s="50"/>
      <c r="AG9" s="50"/>
      <c r="AH9" s="50">
        <v>1</v>
      </c>
      <c r="AI9" s="53">
        <v>1</v>
      </c>
      <c r="AJ9" s="24"/>
      <c r="AK9" s="50">
        <v>1</v>
      </c>
      <c r="AL9" s="16">
        <v>1</v>
      </c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60</v>
      </c>
      <c r="C10" s="24">
        <v>1</v>
      </c>
      <c r="D10" s="16"/>
      <c r="E10" s="24"/>
      <c r="F10" s="39">
        <v>1</v>
      </c>
      <c r="G10" s="32">
        <v>1</v>
      </c>
      <c r="H10" s="38"/>
      <c r="I10" s="32"/>
      <c r="J10" s="39">
        <v>1</v>
      </c>
      <c r="K10" s="32">
        <v>1</v>
      </c>
      <c r="L10" s="39"/>
      <c r="M10" s="32"/>
      <c r="N10" s="16"/>
      <c r="O10" s="42"/>
      <c r="P10" s="48"/>
      <c r="Q10" s="38"/>
      <c r="R10" s="48"/>
      <c r="S10" s="50">
        <v>1</v>
      </c>
      <c r="T10" s="38">
        <v>1</v>
      </c>
      <c r="U10" s="48">
        <v>1</v>
      </c>
      <c r="V10" s="50"/>
      <c r="W10" s="16"/>
      <c r="X10" s="38"/>
      <c r="Y10" s="32"/>
      <c r="Z10" s="50"/>
      <c r="AA10" s="17">
        <v>1</v>
      </c>
      <c r="AB10" s="24"/>
      <c r="AC10" s="50">
        <v>1</v>
      </c>
      <c r="AD10" s="17">
        <v>1</v>
      </c>
      <c r="AE10" s="24"/>
      <c r="AF10" s="50"/>
      <c r="AG10" s="50">
        <v>1</v>
      </c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71</v>
      </c>
      <c r="C11" s="24">
        <v>1</v>
      </c>
      <c r="D11" s="16">
        <v>1</v>
      </c>
      <c r="E11" s="24"/>
      <c r="F11" s="39">
        <v>1</v>
      </c>
      <c r="G11" s="32">
        <v>1</v>
      </c>
      <c r="H11" s="38"/>
      <c r="I11" s="32">
        <v>1</v>
      </c>
      <c r="J11" s="39"/>
      <c r="K11" s="32"/>
      <c r="L11" s="39">
        <v>1</v>
      </c>
      <c r="M11" s="32">
        <v>1</v>
      </c>
      <c r="N11" s="16"/>
      <c r="O11" s="42"/>
      <c r="P11" s="48"/>
      <c r="Q11" s="38"/>
      <c r="R11" s="48"/>
      <c r="S11" s="50">
        <v>1</v>
      </c>
      <c r="T11" s="38">
        <v>1</v>
      </c>
      <c r="U11" s="48">
        <v>1</v>
      </c>
      <c r="V11" s="50">
        <v>1</v>
      </c>
      <c r="W11" s="16">
        <v>1</v>
      </c>
      <c r="X11" s="38"/>
      <c r="Y11" s="32"/>
      <c r="Z11" s="50"/>
      <c r="AA11" s="17">
        <v>1</v>
      </c>
      <c r="AB11" s="24">
        <v>1</v>
      </c>
      <c r="AC11" s="50"/>
      <c r="AD11" s="17"/>
      <c r="AE11" s="24"/>
      <c r="AF11" s="50">
        <v>1</v>
      </c>
      <c r="AG11" s="50"/>
      <c r="AH11" s="50"/>
      <c r="AI11" s="53"/>
      <c r="AJ11" s="24"/>
      <c r="AK11" s="50">
        <v>1</v>
      </c>
      <c r="AL11" s="16">
        <v>1</v>
      </c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72</v>
      </c>
      <c r="C12" s="24">
        <v>1</v>
      </c>
      <c r="D12" s="16"/>
      <c r="E12" s="24"/>
      <c r="F12" s="39">
        <v>1</v>
      </c>
      <c r="G12" s="32">
        <v>1</v>
      </c>
      <c r="H12" s="38"/>
      <c r="I12" s="32"/>
      <c r="J12" s="39">
        <v>1</v>
      </c>
      <c r="K12" s="32"/>
      <c r="L12" s="39">
        <v>1</v>
      </c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/>
      <c r="W12" s="16"/>
      <c r="X12" s="38"/>
      <c r="Y12" s="32"/>
      <c r="Z12" s="50">
        <v>1</v>
      </c>
      <c r="AA12" s="17">
        <v>1</v>
      </c>
      <c r="AB12" s="24">
        <v>1</v>
      </c>
      <c r="AC12" s="50"/>
      <c r="AD12" s="17"/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73</v>
      </c>
      <c r="C13" s="24">
        <v>1</v>
      </c>
      <c r="D13" s="16"/>
      <c r="E13" s="24"/>
      <c r="F13" s="39">
        <v>1</v>
      </c>
      <c r="G13" s="32">
        <v>1</v>
      </c>
      <c r="H13" s="38"/>
      <c r="I13" s="32">
        <v>1</v>
      </c>
      <c r="J13" s="39">
        <v>1</v>
      </c>
      <c r="K13" s="32"/>
      <c r="L13" s="39">
        <v>1</v>
      </c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>
        <v>1</v>
      </c>
      <c r="W13" s="16"/>
      <c r="X13" s="38"/>
      <c r="Y13" s="32"/>
      <c r="Z13" s="50"/>
      <c r="AA13" s="17">
        <v>1</v>
      </c>
      <c r="AB13" s="24"/>
      <c r="AC13" s="50"/>
      <c r="AD13" s="17">
        <v>1</v>
      </c>
      <c r="AE13" s="24"/>
      <c r="AF13" s="50"/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74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/>
      <c r="S14" s="50">
        <v>1</v>
      </c>
      <c r="T14" s="38"/>
      <c r="U14" s="48"/>
      <c r="V14" s="50"/>
      <c r="W14" s="16"/>
      <c r="X14" s="38"/>
      <c r="Y14" s="32"/>
      <c r="Z14" s="50"/>
      <c r="AA14" s="17">
        <v>1</v>
      </c>
      <c r="AB14" s="24"/>
      <c r="AC14" s="50"/>
      <c r="AD14" s="17">
        <v>1</v>
      </c>
      <c r="AE14" s="24"/>
      <c r="AF14" s="50"/>
      <c r="AG14" s="50"/>
      <c r="AH14" s="50">
        <v>1</v>
      </c>
      <c r="AI14" s="53">
        <v>1</v>
      </c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75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>
        <v>1</v>
      </c>
      <c r="T15" s="38">
        <v>1</v>
      </c>
      <c r="U15" s="48">
        <v>1</v>
      </c>
      <c r="V15" s="50"/>
      <c r="W15" s="16"/>
      <c r="X15" s="38"/>
      <c r="Y15" s="32"/>
      <c r="Z15" s="50"/>
      <c r="AA15" s="17">
        <v>1</v>
      </c>
      <c r="AB15" s="24"/>
      <c r="AC15" s="50"/>
      <c r="AD15" s="17">
        <v>1</v>
      </c>
      <c r="AE15" s="24"/>
      <c r="AF15" s="50"/>
      <c r="AG15" s="50">
        <v>1</v>
      </c>
      <c r="AH15" s="50">
        <v>1</v>
      </c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76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/>
      <c r="S16" s="50">
        <v>1</v>
      </c>
      <c r="T16" s="38">
        <v>1</v>
      </c>
      <c r="U16" s="48">
        <v>1</v>
      </c>
      <c r="V16" s="50">
        <v>1</v>
      </c>
      <c r="W16" s="16">
        <v>1</v>
      </c>
      <c r="X16" s="38"/>
      <c r="Y16" s="32"/>
      <c r="Z16" s="50"/>
      <c r="AA16" s="17">
        <v>1</v>
      </c>
      <c r="AB16" s="24"/>
      <c r="AC16" s="50">
        <v>1</v>
      </c>
      <c r="AD16" s="17">
        <v>1</v>
      </c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13</v>
      </c>
      <c r="C17" s="24">
        <v>1</v>
      </c>
      <c r="D17" s="16"/>
      <c r="E17" s="24">
        <v>1</v>
      </c>
      <c r="F17" s="39">
        <v>1</v>
      </c>
      <c r="G17" s="32">
        <v>1</v>
      </c>
      <c r="H17" s="38"/>
      <c r="I17" s="32"/>
      <c r="J17" s="39">
        <v>1</v>
      </c>
      <c r="K17" s="32"/>
      <c r="L17" s="39">
        <v>1</v>
      </c>
      <c r="M17" s="32"/>
      <c r="N17" s="16"/>
      <c r="O17" s="42"/>
      <c r="P17" s="48"/>
      <c r="Q17" s="38"/>
      <c r="R17" s="48"/>
      <c r="S17" s="50"/>
      <c r="T17" s="38">
        <v>1</v>
      </c>
      <c r="U17" s="48">
        <v>1</v>
      </c>
      <c r="V17" s="50"/>
      <c r="W17" s="16"/>
      <c r="X17" s="38"/>
      <c r="Y17" s="32"/>
      <c r="Z17" s="50">
        <v>1</v>
      </c>
      <c r="AA17" s="17">
        <v>1</v>
      </c>
      <c r="AB17" s="24"/>
      <c r="AC17" s="50"/>
      <c r="AD17" s="17">
        <v>1</v>
      </c>
      <c r="AE17" s="24"/>
      <c r="AF17" s="50"/>
      <c r="AG17" s="50"/>
      <c r="AH17" s="50"/>
      <c r="AI17" s="53">
        <v>1</v>
      </c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14</v>
      </c>
      <c r="C18" s="24">
        <v>1</v>
      </c>
      <c r="D18" s="16"/>
      <c r="E18" s="24"/>
      <c r="F18" s="39">
        <v>1</v>
      </c>
      <c r="G18" s="32">
        <v>1</v>
      </c>
      <c r="H18" s="38">
        <v>1</v>
      </c>
      <c r="I18" s="32"/>
      <c r="J18" s="39">
        <v>1</v>
      </c>
      <c r="K18" s="32">
        <v>1</v>
      </c>
      <c r="L18" s="39"/>
      <c r="M18" s="32"/>
      <c r="N18" s="16"/>
      <c r="O18" s="42"/>
      <c r="P18" s="48"/>
      <c r="Q18" s="38"/>
      <c r="R18" s="48">
        <v>1</v>
      </c>
      <c r="S18" s="50">
        <v>1</v>
      </c>
      <c r="T18" s="38"/>
      <c r="U18" s="48"/>
      <c r="V18" s="50"/>
      <c r="W18" s="16"/>
      <c r="X18" s="38"/>
      <c r="Y18" s="32"/>
      <c r="Z18" s="50"/>
      <c r="AA18" s="17">
        <v>1</v>
      </c>
      <c r="AB18" s="24"/>
      <c r="AC18" s="50">
        <v>1</v>
      </c>
      <c r="AD18" s="17">
        <v>1</v>
      </c>
      <c r="AE18" s="24"/>
      <c r="AF18" s="50"/>
      <c r="AG18" s="50">
        <v>1</v>
      </c>
      <c r="AH18" s="50">
        <v>1</v>
      </c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15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>
        <v>1</v>
      </c>
      <c r="S19" s="50">
        <v>1</v>
      </c>
      <c r="T19" s="38">
        <v>1</v>
      </c>
      <c r="U19" s="48">
        <v>1</v>
      </c>
      <c r="V19" s="50"/>
      <c r="W19" s="16"/>
      <c r="X19" s="38"/>
      <c r="Y19" s="32"/>
      <c r="Z19" s="50">
        <v>1</v>
      </c>
      <c r="AA19" s="17">
        <v>1</v>
      </c>
      <c r="AB19" s="24"/>
      <c r="AC19" s="50"/>
      <c r="AD19" s="17">
        <v>1</v>
      </c>
      <c r="AE19" s="24"/>
      <c r="AF19" s="50">
        <v>1</v>
      </c>
      <c r="AG19" s="50">
        <v>1</v>
      </c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16</v>
      </c>
      <c r="C20" s="24">
        <v>1</v>
      </c>
      <c r="D20" s="16"/>
      <c r="E20" s="24"/>
      <c r="F20" s="39">
        <v>1</v>
      </c>
      <c r="G20" s="32">
        <v>1</v>
      </c>
      <c r="H20" s="38">
        <v>1</v>
      </c>
      <c r="I20" s="32"/>
      <c r="J20" s="39">
        <v>1</v>
      </c>
      <c r="K20" s="32">
        <v>1</v>
      </c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>
        <v>1</v>
      </c>
      <c r="V20" s="50"/>
      <c r="W20" s="16"/>
      <c r="X20" s="38"/>
      <c r="Y20" s="32"/>
      <c r="Z20" s="50">
        <v>1</v>
      </c>
      <c r="AA20" s="17">
        <v>1</v>
      </c>
      <c r="AB20" s="24"/>
      <c r="AC20" s="50">
        <v>1</v>
      </c>
      <c r="AD20" s="17">
        <v>1</v>
      </c>
      <c r="AE20" s="24"/>
      <c r="AF20" s="50">
        <v>1</v>
      </c>
      <c r="AG20" s="50">
        <v>1</v>
      </c>
      <c r="AH20" s="50">
        <v>1</v>
      </c>
      <c r="AI20" s="53"/>
      <c r="AJ20" s="24">
        <v>1</v>
      </c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17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>
        <v>1</v>
      </c>
      <c r="S21" s="50">
        <v>1</v>
      </c>
      <c r="T21" s="38"/>
      <c r="U21" s="48"/>
      <c r="V21" s="50"/>
      <c r="W21" s="16"/>
      <c r="X21" s="38"/>
      <c r="Y21" s="32">
        <v>1</v>
      </c>
      <c r="Z21" s="50">
        <v>1</v>
      </c>
      <c r="AA21" s="17">
        <v>1</v>
      </c>
      <c r="AB21" s="24"/>
      <c r="AC21" s="50">
        <v>1</v>
      </c>
      <c r="AD21" s="17">
        <v>1</v>
      </c>
      <c r="AE21" s="24"/>
      <c r="AF21" s="50">
        <v>1</v>
      </c>
      <c r="AG21" s="50">
        <v>1</v>
      </c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18</v>
      </c>
      <c r="C22" s="24">
        <v>1</v>
      </c>
      <c r="D22" s="16"/>
      <c r="E22" s="24"/>
      <c r="F22" s="39">
        <v>1</v>
      </c>
      <c r="G22" s="32">
        <v>1</v>
      </c>
      <c r="H22" s="38"/>
      <c r="I22" s="32">
        <v>1</v>
      </c>
      <c r="J22" s="39"/>
      <c r="K22" s="32">
        <v>1</v>
      </c>
      <c r="L22" s="39"/>
      <c r="M22" s="32"/>
      <c r="N22" s="16"/>
      <c r="O22" s="42"/>
      <c r="P22" s="48"/>
      <c r="Q22" s="38"/>
      <c r="R22" s="48">
        <v>1</v>
      </c>
      <c r="S22" s="50">
        <v>1</v>
      </c>
      <c r="T22" s="38">
        <v>1</v>
      </c>
      <c r="U22" s="48">
        <v>1</v>
      </c>
      <c r="V22" s="50"/>
      <c r="W22" s="16"/>
      <c r="X22" s="38"/>
      <c r="Y22" s="32"/>
      <c r="Z22" s="50"/>
      <c r="AA22" s="17">
        <v>1</v>
      </c>
      <c r="AB22" s="24">
        <v>1</v>
      </c>
      <c r="AC22" s="50">
        <v>1</v>
      </c>
      <c r="AD22" s="17">
        <v>1</v>
      </c>
      <c r="AE22" s="24"/>
      <c r="AF22" s="50">
        <v>1</v>
      </c>
      <c r="AG22" s="50">
        <v>1</v>
      </c>
      <c r="AH22" s="50">
        <v>1</v>
      </c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19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>
        <v>1</v>
      </c>
      <c r="U23" s="48"/>
      <c r="V23" s="50"/>
      <c r="W23" s="16"/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/>
      <c r="AG23" s="50">
        <v>1</v>
      </c>
      <c r="AH23" s="50">
        <v>1</v>
      </c>
      <c r="AI23" s="53">
        <v>1</v>
      </c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20</v>
      </c>
      <c r="C24" s="24"/>
      <c r="D24" s="16">
        <v>1</v>
      </c>
      <c r="E24" s="24"/>
      <c r="F24" s="39">
        <v>1</v>
      </c>
      <c r="G24" s="32"/>
      <c r="H24" s="38">
        <v>1</v>
      </c>
      <c r="I24" s="32"/>
      <c r="J24" s="39">
        <v>1</v>
      </c>
      <c r="K24" s="32"/>
      <c r="L24" s="39">
        <v>1</v>
      </c>
      <c r="M24" s="32"/>
      <c r="N24" s="16"/>
      <c r="O24" s="42"/>
      <c r="P24" s="48"/>
      <c r="Q24" s="38"/>
      <c r="R24" s="48"/>
      <c r="S24" s="50"/>
      <c r="T24" s="38"/>
      <c r="U24" s="48">
        <v>1</v>
      </c>
      <c r="V24" s="50">
        <v>1</v>
      </c>
      <c r="W24" s="16">
        <v>1</v>
      </c>
      <c r="X24" s="38"/>
      <c r="Y24" s="32"/>
      <c r="Z24" s="50"/>
      <c r="AA24" s="17">
        <v>1</v>
      </c>
      <c r="AB24" s="24"/>
      <c r="AC24" s="50">
        <v>1</v>
      </c>
      <c r="AD24" s="17"/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21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>
        <v>1</v>
      </c>
      <c r="J25" s="39">
        <v>1</v>
      </c>
      <c r="K25" s="32"/>
      <c r="L25" s="39">
        <v>1</v>
      </c>
      <c r="M25" s="32">
        <v>1</v>
      </c>
      <c r="N25" s="16">
        <v>1</v>
      </c>
      <c r="O25" s="42"/>
      <c r="P25" s="48"/>
      <c r="Q25" s="38"/>
      <c r="R25" s="48">
        <v>1</v>
      </c>
      <c r="S25" s="50">
        <v>1</v>
      </c>
      <c r="T25" s="38">
        <v>1</v>
      </c>
      <c r="U25" s="48"/>
      <c r="V25" s="50"/>
      <c r="W25" s="16"/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>
        <v>1</v>
      </c>
      <c r="AG25" s="50">
        <v>1</v>
      </c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22</v>
      </c>
      <c r="C26" s="24"/>
      <c r="D26" s="16">
        <v>1</v>
      </c>
      <c r="E26" s="24"/>
      <c r="F26" s="39">
        <v>1</v>
      </c>
      <c r="G26" s="32">
        <v>1</v>
      </c>
      <c r="H26" s="38">
        <v>1</v>
      </c>
      <c r="I26" s="32">
        <v>1</v>
      </c>
      <c r="J26" s="39">
        <v>1</v>
      </c>
      <c r="K26" s="32"/>
      <c r="L26" s="39">
        <v>1</v>
      </c>
      <c r="M26" s="32"/>
      <c r="N26" s="16"/>
      <c r="O26" s="42"/>
      <c r="P26" s="48"/>
      <c r="Q26" s="38"/>
      <c r="R26" s="48"/>
      <c r="S26" s="50"/>
      <c r="T26" s="38"/>
      <c r="U26" s="48"/>
      <c r="V26" s="50">
        <v>1</v>
      </c>
      <c r="W26" s="16">
        <v>1</v>
      </c>
      <c r="X26" s="38"/>
      <c r="Y26" s="32"/>
      <c r="Z26" s="50"/>
      <c r="AA26" s="17">
        <v>1</v>
      </c>
      <c r="AB26" s="24">
        <v>1</v>
      </c>
      <c r="AC26" s="50"/>
      <c r="AD26" s="17"/>
      <c r="AE26" s="24"/>
      <c r="AF26" s="50">
        <v>1</v>
      </c>
      <c r="AG26" s="50"/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23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>
        <v>1</v>
      </c>
      <c r="T27" s="38">
        <v>1</v>
      </c>
      <c r="U27" s="48">
        <v>1</v>
      </c>
      <c r="V27" s="50"/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24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>
        <v>1</v>
      </c>
      <c r="V28" s="50"/>
      <c r="W28" s="16"/>
      <c r="X28" s="38"/>
      <c r="Y28" s="32"/>
      <c r="Z28" s="50">
        <v>1</v>
      </c>
      <c r="AA28" s="17">
        <v>1</v>
      </c>
      <c r="AB28" s="24"/>
      <c r="AC28" s="50">
        <v>1</v>
      </c>
      <c r="AD28" s="17">
        <v>1</v>
      </c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25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>
        <v>1</v>
      </c>
      <c r="T29" s="38">
        <v>1</v>
      </c>
      <c r="U29" s="48"/>
      <c r="V29" s="50"/>
      <c r="W29" s="16"/>
      <c r="X29" s="38"/>
      <c r="Y29" s="32"/>
      <c r="Z29" s="50"/>
      <c r="AA29" s="17">
        <v>1</v>
      </c>
      <c r="AB29" s="24"/>
      <c r="AC29" s="50"/>
      <c r="AD29" s="17">
        <v>1</v>
      </c>
      <c r="AE29" s="24"/>
      <c r="AF29" s="50">
        <v>1</v>
      </c>
      <c r="AG29" s="50">
        <v>1</v>
      </c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26</v>
      </c>
      <c r="C30" s="24">
        <v>1</v>
      </c>
      <c r="D30" s="16"/>
      <c r="E30" s="24"/>
      <c r="F30" s="39">
        <v>1</v>
      </c>
      <c r="G30" s="32">
        <v>1</v>
      </c>
      <c r="H30" s="38">
        <v>1</v>
      </c>
      <c r="I30" s="32">
        <v>1</v>
      </c>
      <c r="J30" s="39">
        <v>1</v>
      </c>
      <c r="K30" s="32">
        <v>1</v>
      </c>
      <c r="L30" s="39">
        <v>1</v>
      </c>
      <c r="M30" s="32">
        <v>1</v>
      </c>
      <c r="N30" s="16">
        <v>1</v>
      </c>
      <c r="O30" s="42"/>
      <c r="P30" s="48"/>
      <c r="Q30" s="38"/>
      <c r="R30" s="48">
        <v>1</v>
      </c>
      <c r="S30" s="50">
        <v>1</v>
      </c>
      <c r="T30" s="38">
        <v>1</v>
      </c>
      <c r="U30" s="48">
        <v>1</v>
      </c>
      <c r="V30" s="50">
        <v>1</v>
      </c>
      <c r="W30" s="16"/>
      <c r="X30" s="38"/>
      <c r="Y30" s="32"/>
      <c r="Z30" s="50"/>
      <c r="AA30" s="17">
        <v>1</v>
      </c>
      <c r="AB30" s="24">
        <v>1</v>
      </c>
      <c r="AC30" s="50">
        <v>1</v>
      </c>
      <c r="AD30" s="17"/>
      <c r="AE30" s="24"/>
      <c r="AF30" s="50">
        <v>1</v>
      </c>
      <c r="AG30" s="50">
        <v>1</v>
      </c>
      <c r="AH30" s="50">
        <v>1</v>
      </c>
      <c r="AI30" s="53">
        <v>1</v>
      </c>
      <c r="AJ30" s="24"/>
      <c r="AK30" s="50">
        <v>1</v>
      </c>
      <c r="AL30" s="16">
        <v>1</v>
      </c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27</v>
      </c>
      <c r="C31" s="24">
        <v>1</v>
      </c>
      <c r="D31" s="16"/>
      <c r="E31" s="24"/>
      <c r="F31" s="39">
        <v>1</v>
      </c>
      <c r="G31" s="32">
        <v>1</v>
      </c>
      <c r="H31" s="38">
        <v>1</v>
      </c>
      <c r="I31" s="32"/>
      <c r="J31" s="39">
        <v>1</v>
      </c>
      <c r="K31" s="32">
        <v>1</v>
      </c>
      <c r="L31" s="39"/>
      <c r="M31" s="32"/>
      <c r="N31" s="16"/>
      <c r="O31" s="42"/>
      <c r="P31" s="48"/>
      <c r="Q31" s="38"/>
      <c r="R31" s="48"/>
      <c r="S31" s="50">
        <v>1</v>
      </c>
      <c r="T31" s="38">
        <v>1</v>
      </c>
      <c r="U31" s="48"/>
      <c r="V31" s="50"/>
      <c r="W31" s="16"/>
      <c r="X31" s="38"/>
      <c r="Y31" s="32"/>
      <c r="Z31" s="50"/>
      <c r="AA31" s="17">
        <v>1</v>
      </c>
      <c r="AB31" s="24"/>
      <c r="AC31" s="50"/>
      <c r="AD31" s="17">
        <v>1</v>
      </c>
      <c r="AE31" s="24"/>
      <c r="AF31" s="50"/>
      <c r="AG31" s="50">
        <v>1</v>
      </c>
      <c r="AH31" s="50">
        <v>1</v>
      </c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28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>
        <v>1</v>
      </c>
      <c r="S32" s="50">
        <v>1</v>
      </c>
      <c r="T32" s="38">
        <v>1</v>
      </c>
      <c r="U32" s="48">
        <v>1</v>
      </c>
      <c r="V32" s="50"/>
      <c r="W32" s="16"/>
      <c r="X32" s="38"/>
      <c r="Y32" s="32"/>
      <c r="Z32" s="50">
        <v>1</v>
      </c>
      <c r="AA32" s="17">
        <v>1</v>
      </c>
      <c r="AB32" s="24"/>
      <c r="AC32" s="50"/>
      <c r="AD32" s="17">
        <v>1</v>
      </c>
      <c r="AE32" s="24"/>
      <c r="AF32" s="50">
        <v>1</v>
      </c>
      <c r="AG32" s="50">
        <v>1</v>
      </c>
      <c r="AH32" s="50">
        <v>1</v>
      </c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29</v>
      </c>
      <c r="C33" s="24">
        <v>1</v>
      </c>
      <c r="D33" s="16"/>
      <c r="E33" s="24"/>
      <c r="F33" s="39">
        <v>1</v>
      </c>
      <c r="G33" s="32">
        <v>1</v>
      </c>
      <c r="H33" s="38">
        <v>1</v>
      </c>
      <c r="I33" s="32"/>
      <c r="J33" s="39">
        <v>1</v>
      </c>
      <c r="K33" s="32"/>
      <c r="L33" s="39">
        <v>1</v>
      </c>
      <c r="M33" s="32"/>
      <c r="N33" s="16"/>
      <c r="O33" s="42"/>
      <c r="P33" s="48"/>
      <c r="Q33" s="38"/>
      <c r="R33" s="48"/>
      <c r="S33" s="50">
        <v>1</v>
      </c>
      <c r="T33" s="38">
        <v>1</v>
      </c>
      <c r="U33" s="48">
        <v>1</v>
      </c>
      <c r="V33" s="50"/>
      <c r="W33" s="16"/>
      <c r="X33" s="38"/>
      <c r="Y33" s="32"/>
      <c r="Z33" s="50"/>
      <c r="AA33" s="17">
        <v>1</v>
      </c>
      <c r="AB33" s="24"/>
      <c r="AC33" s="50">
        <v>1</v>
      </c>
      <c r="AD33" s="17">
        <v>1</v>
      </c>
      <c r="AE33" s="24"/>
      <c r="AF33" s="50"/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30</v>
      </c>
      <c r="C34" s="24">
        <v>1</v>
      </c>
      <c r="D34" s="16">
        <v>1</v>
      </c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>
        <v>1</v>
      </c>
      <c r="T34" s="38">
        <v>1</v>
      </c>
      <c r="U34" s="48">
        <v>1</v>
      </c>
      <c r="V34" s="50"/>
      <c r="W34" s="16"/>
      <c r="X34" s="38"/>
      <c r="Y34" s="32"/>
      <c r="Z34" s="50">
        <v>1</v>
      </c>
      <c r="AA34" s="17">
        <v>1</v>
      </c>
      <c r="AB34" s="24">
        <v>1</v>
      </c>
      <c r="AC34" s="50"/>
      <c r="AD34" s="17"/>
      <c r="AE34" s="24">
        <v>1</v>
      </c>
      <c r="AF34" s="50">
        <v>1</v>
      </c>
      <c r="AG34" s="50"/>
      <c r="AH34" s="50"/>
      <c r="AI34" s="53"/>
      <c r="AJ34" s="24"/>
      <c r="AK34" s="50">
        <v>1</v>
      </c>
      <c r="AL34" s="16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31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/>
      <c r="V35" s="50"/>
      <c r="W35" s="16"/>
      <c r="X35" s="38"/>
      <c r="Y35" s="32"/>
      <c r="Z35" s="50"/>
      <c r="AA35" s="17">
        <v>1</v>
      </c>
      <c r="AB35" s="24"/>
      <c r="AC35" s="50"/>
      <c r="AD35" s="17">
        <v>1</v>
      </c>
      <c r="AE35" s="24"/>
      <c r="AF35" s="50">
        <v>1</v>
      </c>
      <c r="AG35" s="50"/>
      <c r="AH35" s="50"/>
      <c r="AI35" s="53"/>
      <c r="AJ35" s="24"/>
      <c r="AK35" s="50"/>
      <c r="AL35" s="16">
        <v>1</v>
      </c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32</v>
      </c>
      <c r="C36" s="24">
        <v>1</v>
      </c>
      <c r="D36" s="16"/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>
        <v>1</v>
      </c>
      <c r="Q36" s="38">
        <v>1</v>
      </c>
      <c r="R36" s="48">
        <v>1</v>
      </c>
      <c r="S36" s="50"/>
      <c r="T36" s="38"/>
      <c r="U36" s="48"/>
      <c r="V36" s="50"/>
      <c r="W36" s="16"/>
      <c r="X36" s="38">
        <v>1</v>
      </c>
      <c r="Y36" s="32">
        <v>1</v>
      </c>
      <c r="Z36" s="50"/>
      <c r="AA36" s="17"/>
      <c r="AB36" s="24"/>
      <c r="AC36" s="50">
        <v>1</v>
      </c>
      <c r="AD36" s="17">
        <v>1</v>
      </c>
      <c r="AE36" s="24"/>
      <c r="AF36" s="50"/>
      <c r="AG36" s="50">
        <v>1</v>
      </c>
      <c r="AH36" s="50">
        <v>1</v>
      </c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33</v>
      </c>
      <c r="C37" s="24">
        <v>1</v>
      </c>
      <c r="D37" s="16">
        <v>1</v>
      </c>
      <c r="E37" s="24"/>
      <c r="F37" s="39">
        <v>1</v>
      </c>
      <c r="G37" s="32">
        <v>1</v>
      </c>
      <c r="H37" s="38">
        <v>1</v>
      </c>
      <c r="I37" s="32">
        <v>1</v>
      </c>
      <c r="J37" s="39">
        <v>1</v>
      </c>
      <c r="K37" s="32"/>
      <c r="L37" s="39">
        <v>1</v>
      </c>
      <c r="M37" s="32">
        <v>1</v>
      </c>
      <c r="N37" s="16"/>
      <c r="O37" s="42"/>
      <c r="P37" s="48"/>
      <c r="Q37" s="38">
        <v>1</v>
      </c>
      <c r="R37" s="48">
        <v>1</v>
      </c>
      <c r="S37" s="50">
        <v>1</v>
      </c>
      <c r="T37" s="38">
        <v>1</v>
      </c>
      <c r="U37" s="48"/>
      <c r="V37" s="50"/>
      <c r="W37" s="16"/>
      <c r="X37" s="38"/>
      <c r="Y37" s="32"/>
      <c r="Z37" s="50"/>
      <c r="AA37" s="17">
        <v>1</v>
      </c>
      <c r="AB37" s="24">
        <v>1</v>
      </c>
      <c r="AC37" s="50">
        <v>1</v>
      </c>
      <c r="AD37" s="17">
        <v>1</v>
      </c>
      <c r="AE37" s="24"/>
      <c r="AF37" s="50">
        <v>1</v>
      </c>
      <c r="AG37" s="50">
        <v>1</v>
      </c>
      <c r="AH37" s="50">
        <v>1</v>
      </c>
      <c r="AI37" s="53"/>
      <c r="AJ37" s="24"/>
      <c r="AK37" s="50">
        <v>1</v>
      </c>
      <c r="AL37" s="16">
        <v>1</v>
      </c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34</v>
      </c>
      <c r="C38" s="24">
        <v>1</v>
      </c>
      <c r="D38" s="16"/>
      <c r="E38" s="24">
        <v>1</v>
      </c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>
        <v>1</v>
      </c>
      <c r="W38" s="16">
        <v>1</v>
      </c>
      <c r="X38" s="38"/>
      <c r="Y38" s="32"/>
      <c r="Z38" s="50"/>
      <c r="AA38" s="17">
        <v>1</v>
      </c>
      <c r="AB38" s="24"/>
      <c r="AC38" s="50">
        <v>1</v>
      </c>
      <c r="AD38" s="17"/>
      <c r="AE38" s="24"/>
      <c r="AF38" s="50"/>
      <c r="AG38" s="50">
        <v>1</v>
      </c>
      <c r="AH38" s="50"/>
      <c r="AI38" s="53"/>
      <c r="AJ38" s="24"/>
      <c r="AK38" s="50">
        <v>1</v>
      </c>
      <c r="AL38" s="16"/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35</v>
      </c>
      <c r="C39" s="24">
        <v>1</v>
      </c>
      <c r="D39" s="16"/>
      <c r="E39" s="24">
        <v>1</v>
      </c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>
        <v>1</v>
      </c>
      <c r="S39" s="50">
        <v>1</v>
      </c>
      <c r="T39" s="38">
        <v>1</v>
      </c>
      <c r="U39" s="48"/>
      <c r="V39" s="50"/>
      <c r="W39" s="16"/>
      <c r="X39" s="38"/>
      <c r="Y39" s="32"/>
      <c r="Z39" s="50">
        <v>1</v>
      </c>
      <c r="AA39" s="17">
        <v>1</v>
      </c>
      <c r="AB39" s="24"/>
      <c r="AC39" s="50">
        <v>1</v>
      </c>
      <c r="AD39" s="17"/>
      <c r="AE39" s="24"/>
      <c r="AF39" s="50">
        <v>1</v>
      </c>
      <c r="AG39" s="50">
        <v>1</v>
      </c>
      <c r="AH39" s="50"/>
      <c r="AI39" s="53"/>
      <c r="AJ39" s="24"/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36</v>
      </c>
      <c r="C40" s="24">
        <v>1</v>
      </c>
      <c r="D40" s="16"/>
      <c r="E40" s="24"/>
      <c r="F40" s="39">
        <v>1</v>
      </c>
      <c r="G40" s="32">
        <v>1</v>
      </c>
      <c r="H40" s="38">
        <v>1</v>
      </c>
      <c r="I40" s="32">
        <v>1</v>
      </c>
      <c r="J40" s="39">
        <v>1</v>
      </c>
      <c r="K40" s="32">
        <v>1</v>
      </c>
      <c r="L40" s="39">
        <v>1</v>
      </c>
      <c r="M40" s="32">
        <v>1</v>
      </c>
      <c r="N40" s="16">
        <v>1</v>
      </c>
      <c r="O40" s="42"/>
      <c r="P40" s="48"/>
      <c r="Q40" s="38"/>
      <c r="R40" s="48"/>
      <c r="S40" s="50">
        <v>1</v>
      </c>
      <c r="T40" s="38">
        <v>1</v>
      </c>
      <c r="U40" s="48">
        <v>1</v>
      </c>
      <c r="V40" s="50"/>
      <c r="W40" s="16"/>
      <c r="X40" s="38"/>
      <c r="Y40" s="32"/>
      <c r="Z40" s="50"/>
      <c r="AA40" s="17">
        <v>1</v>
      </c>
      <c r="AB40" s="24">
        <v>1</v>
      </c>
      <c r="AC40" s="50"/>
      <c r="AD40" s="17"/>
      <c r="AE40" s="24"/>
      <c r="AF40" s="50"/>
      <c r="AG40" s="50">
        <v>1</v>
      </c>
      <c r="AH40" s="50"/>
      <c r="AI40" s="53"/>
      <c r="AJ40" s="24"/>
      <c r="AK40" s="50">
        <v>1</v>
      </c>
      <c r="AL40" s="16">
        <v>1</v>
      </c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37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>
        <v>1</v>
      </c>
      <c r="S41" s="50">
        <v>1</v>
      </c>
      <c r="T41" s="38"/>
      <c r="U41" s="48"/>
      <c r="V41" s="50"/>
      <c r="W41" s="16"/>
      <c r="X41" s="38"/>
      <c r="Y41" s="32">
        <v>1</v>
      </c>
      <c r="Z41" s="50">
        <v>1</v>
      </c>
      <c r="AA41" s="17">
        <v>1</v>
      </c>
      <c r="AB41" s="24"/>
      <c r="AC41" s="50">
        <v>1</v>
      </c>
      <c r="AD41" s="17">
        <v>1</v>
      </c>
      <c r="AE41" s="24"/>
      <c r="AF41" s="50">
        <v>1</v>
      </c>
      <c r="AG41" s="50">
        <v>1</v>
      </c>
      <c r="AH41" s="50"/>
      <c r="AI41" s="53"/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36</v>
      </c>
      <c r="B42" s="31" t="s">
        <v>38</v>
      </c>
      <c r="C42" s="24">
        <v>1</v>
      </c>
      <c r="D42" s="16"/>
      <c r="E42" s="24">
        <v>1</v>
      </c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>
        <v>1</v>
      </c>
      <c r="T42" s="38">
        <v>1</v>
      </c>
      <c r="U42" s="48">
        <v>1</v>
      </c>
      <c r="V42" s="50"/>
      <c r="W42" s="16"/>
      <c r="X42" s="38"/>
      <c r="Y42" s="32">
        <v>1</v>
      </c>
      <c r="Z42" s="50">
        <v>1</v>
      </c>
      <c r="AA42" s="17">
        <v>1</v>
      </c>
      <c r="AB42" s="24"/>
      <c r="AC42" s="50"/>
      <c r="AD42" s="17">
        <v>1</v>
      </c>
      <c r="AE42" s="24"/>
      <c r="AF42" s="50"/>
      <c r="AG42" s="50">
        <v>1</v>
      </c>
      <c r="AH42" s="50">
        <v>1</v>
      </c>
      <c r="AI42" s="53"/>
      <c r="AJ42" s="24"/>
      <c r="AK42" s="50">
        <v>1</v>
      </c>
      <c r="AL42" s="16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">
      <c r="A43" s="58">
        <f t="shared" si="0"/>
        <v>37</v>
      </c>
      <c r="B43" s="31" t="s">
        <v>10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>
        <v>1</v>
      </c>
      <c r="T43" s="38"/>
      <c r="U43" s="48"/>
      <c r="V43" s="50"/>
      <c r="W43" s="16"/>
      <c r="X43" s="38"/>
      <c r="Y43" s="32"/>
      <c r="Z43" s="50"/>
      <c r="AA43" s="17">
        <v>1</v>
      </c>
      <c r="AB43" s="24"/>
      <c r="AC43" s="50">
        <v>1</v>
      </c>
      <c r="AD43" s="17">
        <v>1</v>
      </c>
      <c r="AE43" s="24"/>
      <c r="AF43" s="50">
        <v>1</v>
      </c>
      <c r="AG43" s="50">
        <v>1</v>
      </c>
      <c r="AH43" s="50">
        <v>1</v>
      </c>
      <c r="AI43" s="53"/>
      <c r="AJ43" s="24"/>
      <c r="AK43" s="50">
        <v>1</v>
      </c>
      <c r="AL43" s="16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">
      <c r="A44" s="58">
        <f t="shared" si="0"/>
        <v>38</v>
      </c>
      <c r="B44" s="31" t="s">
        <v>11</v>
      </c>
      <c r="C44" s="24"/>
      <c r="D44" s="16">
        <v>1</v>
      </c>
      <c r="E44" s="24">
        <v>1</v>
      </c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>
        <v>1</v>
      </c>
      <c r="T44" s="38">
        <v>1</v>
      </c>
      <c r="U44" s="48">
        <v>1</v>
      </c>
      <c r="V44" s="50"/>
      <c r="W44" s="16"/>
      <c r="X44" s="38"/>
      <c r="Y44" s="32"/>
      <c r="Z44" s="50">
        <v>1</v>
      </c>
      <c r="AA44" s="17">
        <v>1</v>
      </c>
      <c r="AB44" s="24"/>
      <c r="AC44" s="50"/>
      <c r="AD44" s="17">
        <v>1</v>
      </c>
      <c r="AE44" s="24"/>
      <c r="AF44" s="50">
        <v>1</v>
      </c>
      <c r="AG44" s="50"/>
      <c r="AH44" s="50"/>
      <c r="AI44" s="53"/>
      <c r="AJ44" s="24">
        <v>1</v>
      </c>
      <c r="AK44" s="50">
        <v>1</v>
      </c>
      <c r="AL44" s="16"/>
      <c r="AM44" s="1"/>
      <c r="AN44" s="21" t="str">
        <f t="shared" si="17"/>
        <v>Finished</v>
      </c>
      <c r="AO44" s="18">
        <f t="shared" si="10"/>
        <v>38</v>
      </c>
      <c r="AP44" s="18" t="str">
        <f t="shared" si="11"/>
        <v>OK</v>
      </c>
      <c r="AQ44" s="18" t="str">
        <f t="shared" si="12"/>
        <v>OK</v>
      </c>
      <c r="AR44" s="18" t="str">
        <f t="shared" si="5"/>
        <v>OK</v>
      </c>
      <c r="AS44" s="18" t="str">
        <f t="shared" si="13"/>
        <v>OK</v>
      </c>
      <c r="AT44" s="18" t="str">
        <f t="shared" si="14"/>
        <v>OK</v>
      </c>
      <c r="AU44" s="18" t="str">
        <f t="shared" si="15"/>
        <v>OK</v>
      </c>
      <c r="AV44" s="22" t="str">
        <f t="shared" si="8"/>
        <v>OK</v>
      </c>
      <c r="AW44" s="23" t="str">
        <f t="shared" si="16"/>
        <v>OK</v>
      </c>
    </row>
    <row r="45" spans="1:49" ht="15">
      <c r="A45" s="58">
        <f t="shared" si="0"/>
        <v>39</v>
      </c>
      <c r="B45" s="31" t="s">
        <v>12</v>
      </c>
      <c r="C45" s="24">
        <v>1</v>
      </c>
      <c r="D45" s="16"/>
      <c r="E45" s="24"/>
      <c r="F45" s="39">
        <v>1</v>
      </c>
      <c r="G45" s="32">
        <v>1</v>
      </c>
      <c r="H45" s="38">
        <v>1</v>
      </c>
      <c r="I45" s="32"/>
      <c r="J45" s="39">
        <v>1</v>
      </c>
      <c r="K45" s="32"/>
      <c r="L45" s="39">
        <v>1</v>
      </c>
      <c r="M45" s="32">
        <v>1</v>
      </c>
      <c r="N45" s="16">
        <v>1</v>
      </c>
      <c r="O45" s="42"/>
      <c r="P45" s="48"/>
      <c r="Q45" s="38"/>
      <c r="R45" s="48"/>
      <c r="S45" s="50">
        <v>1</v>
      </c>
      <c r="T45" s="38">
        <v>1</v>
      </c>
      <c r="U45" s="48">
        <v>1</v>
      </c>
      <c r="V45" s="50"/>
      <c r="W45" s="16"/>
      <c r="X45" s="38"/>
      <c r="Y45" s="32"/>
      <c r="Z45" s="50"/>
      <c r="AA45" s="17">
        <v>1</v>
      </c>
      <c r="AB45" s="24"/>
      <c r="AC45" s="50"/>
      <c r="AD45" s="17">
        <v>1</v>
      </c>
      <c r="AE45" s="24"/>
      <c r="AF45" s="50"/>
      <c r="AG45" s="50">
        <v>1</v>
      </c>
      <c r="AH45" s="50">
        <v>1</v>
      </c>
      <c r="AI45" s="53"/>
      <c r="AJ45" s="24"/>
      <c r="AK45" s="50">
        <v>1</v>
      </c>
      <c r="AL45" s="16">
        <v>1</v>
      </c>
      <c r="AM45" s="1"/>
      <c r="AN45" s="21" t="str">
        <f t="shared" si="17"/>
        <v>Finished</v>
      </c>
      <c r="AO45" s="18">
        <f t="shared" si="10"/>
        <v>39</v>
      </c>
      <c r="AP45" s="18" t="str">
        <f t="shared" si="11"/>
        <v>OK</v>
      </c>
      <c r="AQ45" s="18" t="str">
        <f t="shared" si="12"/>
        <v>OK</v>
      </c>
      <c r="AR45" s="18" t="str">
        <f t="shared" si="5"/>
        <v>OK</v>
      </c>
      <c r="AS45" s="18" t="str">
        <f t="shared" si="13"/>
        <v>OK</v>
      </c>
      <c r="AT45" s="18" t="str">
        <f t="shared" si="14"/>
        <v>OK</v>
      </c>
      <c r="AU45" s="18" t="str">
        <f t="shared" si="15"/>
        <v>OK</v>
      </c>
      <c r="AV45" s="22" t="str">
        <f t="shared" si="8"/>
        <v>OK</v>
      </c>
      <c r="AW45" s="23" t="str">
        <f t="shared" si="16"/>
        <v>OK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144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976" yWindow="513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topLeftCell="A8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130</v>
      </c>
      <c r="B1" s="61" t="s">
        <v>126</v>
      </c>
      <c r="C1" s="61"/>
      <c r="D1" s="62" t="s">
        <v>127</v>
      </c>
      <c r="E1" s="63" t="s">
        <v>128</v>
      </c>
      <c r="F1" s="62" t="s">
        <v>129</v>
      </c>
      <c r="G1" s="60" t="s">
        <v>132</v>
      </c>
      <c r="H1" s="60" t="s">
        <v>140</v>
      </c>
      <c r="I1" s="64" t="s">
        <v>131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RAS/TEVS</v>
      </c>
      <c r="B3" s="160" t="str" ph="1">
        <f>Scoresheet!B3</f>
        <v>Lushan 5, Jianxi  Province</v>
      </c>
      <c r="C3" s="161"/>
      <c r="D3" s="162" t="str" ph="1">
        <f>Scoresheet!C3</f>
        <v>29.58538°N</v>
      </c>
      <c r="E3" s="163" t="str" ph="1">
        <f>Scoresheet!E3</f>
        <v>115.97603°E</v>
      </c>
      <c r="F3" s="162" t="str" ph="1">
        <f>Scoresheet!G3</f>
        <v>569 m</v>
      </c>
      <c r="G3" s="164" t="str" ph="1">
        <f>Scoresheet!I3</f>
        <v>17.09.2010</v>
      </c>
      <c r="H3" s="73" ph="1">
        <f>AQ114</f>
        <v>1</v>
      </c>
      <c r="I3" s="74" t="str" ph="1">
        <f>Scoresheet!M3</f>
        <v>OTU 8 - regarded as having spines OTU26 is regarded as being entire margined but has small sunken glands at vein endings.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134</v>
      </c>
      <c r="D5" s="86" t="s">
        <v>141</v>
      </c>
    </row>
    <row r="6" spans="1:82" ht="15" customHeight="1">
      <c r="C6" s="87" t="s">
        <v>133</v>
      </c>
      <c r="D6" s="88" t="s">
        <v>83</v>
      </c>
      <c r="E6" s="89" t="s">
        <v>84</v>
      </c>
      <c r="F6" s="89" t="s">
        <v>85</v>
      </c>
      <c r="G6" s="89" t="s">
        <v>86</v>
      </c>
      <c r="H6" s="89" t="s">
        <v>87</v>
      </c>
      <c r="I6" s="89" t="s">
        <v>88</v>
      </c>
      <c r="J6" s="89" t="s">
        <v>89</v>
      </c>
      <c r="K6" s="90" t="s">
        <v>90</v>
      </c>
      <c r="L6" s="90" t="s">
        <v>91</v>
      </c>
      <c r="M6" s="90" t="s">
        <v>92</v>
      </c>
      <c r="N6" s="90" t="s">
        <v>93</v>
      </c>
      <c r="O6" s="90" t="s">
        <v>94</v>
      </c>
      <c r="P6" s="90" t="s">
        <v>95</v>
      </c>
      <c r="Q6" s="90" t="s">
        <v>96</v>
      </c>
      <c r="R6" s="90" t="s">
        <v>97</v>
      </c>
      <c r="S6" s="90" t="s">
        <v>98</v>
      </c>
      <c r="T6" s="91" t="s">
        <v>99</v>
      </c>
      <c r="U6" s="91" t="s">
        <v>100</v>
      </c>
      <c r="V6" s="91" t="s">
        <v>101</v>
      </c>
      <c r="W6" s="91" t="s">
        <v>102</v>
      </c>
      <c r="X6" s="92" t="s">
        <v>103</v>
      </c>
      <c r="Y6" s="92" t="s">
        <v>104</v>
      </c>
      <c r="Z6" s="92" t="s">
        <v>105</v>
      </c>
      <c r="AA6" s="93" t="s">
        <v>106</v>
      </c>
      <c r="AB6" s="93" t="s">
        <v>107</v>
      </c>
      <c r="AC6" s="93" t="s">
        <v>108</v>
      </c>
      <c r="AD6" s="93" t="s">
        <v>109</v>
      </c>
      <c r="AE6" s="93" t="s">
        <v>110</v>
      </c>
      <c r="AF6" s="94" t="s">
        <v>111</v>
      </c>
      <c r="AG6" s="94" t="s">
        <v>112</v>
      </c>
      <c r="AH6" s="94" t="s">
        <v>113</v>
      </c>
      <c r="AI6" s="95"/>
      <c r="AJ6" s="95"/>
      <c r="AK6" s="95"/>
      <c r="AL6" s="95"/>
      <c r="AM6" s="95"/>
      <c r="AN6" s="95"/>
      <c r="AQ6" s="66" t="s">
        <v>114</v>
      </c>
      <c r="AR6" s="96" t="s">
        <v>83</v>
      </c>
      <c r="AS6" s="97" t="s">
        <v>84</v>
      </c>
      <c r="AT6" s="97" t="s">
        <v>85</v>
      </c>
      <c r="AU6" s="97" t="s">
        <v>86</v>
      </c>
      <c r="AV6" s="97" t="s">
        <v>87</v>
      </c>
      <c r="AW6" s="97" t="s">
        <v>88</v>
      </c>
      <c r="AX6" s="97" t="s">
        <v>89</v>
      </c>
      <c r="AY6" s="98" t="s">
        <v>90</v>
      </c>
      <c r="AZ6" s="98" t="s">
        <v>91</v>
      </c>
      <c r="BA6" s="98" t="s">
        <v>92</v>
      </c>
      <c r="BB6" s="98" t="s">
        <v>93</v>
      </c>
      <c r="BC6" s="98" t="s">
        <v>94</v>
      </c>
      <c r="BD6" s="98" t="s">
        <v>95</v>
      </c>
      <c r="BE6" s="98" t="s">
        <v>96</v>
      </c>
      <c r="BF6" s="98" t="s">
        <v>97</v>
      </c>
      <c r="BG6" s="98" t="s">
        <v>98</v>
      </c>
      <c r="BH6" s="99" t="s">
        <v>99</v>
      </c>
      <c r="BI6" s="99" t="s">
        <v>100</v>
      </c>
      <c r="BJ6" s="99" t="s">
        <v>101</v>
      </c>
      <c r="BK6" s="99" t="s">
        <v>102</v>
      </c>
      <c r="BL6" s="100" t="s">
        <v>103</v>
      </c>
      <c r="BM6" s="100" t="s">
        <v>104</v>
      </c>
      <c r="BN6" s="100" t="s">
        <v>105</v>
      </c>
      <c r="BO6" s="101" t="s">
        <v>106</v>
      </c>
      <c r="BP6" s="101" t="s">
        <v>107</v>
      </c>
      <c r="BQ6" s="101" t="s">
        <v>108</v>
      </c>
      <c r="BR6" s="101" t="s">
        <v>109</v>
      </c>
      <c r="BS6" s="101" t="s">
        <v>110</v>
      </c>
      <c r="BT6" s="95" t="s">
        <v>111</v>
      </c>
      <c r="BU6" s="95" t="s">
        <v>112</v>
      </c>
      <c r="BV6" s="95" t="s">
        <v>113</v>
      </c>
      <c r="BX6" s="102" t="s">
        <v>135</v>
      </c>
      <c r="BY6" s="103" t="s">
        <v>115</v>
      </c>
      <c r="BZ6" s="104" t="s">
        <v>116</v>
      </c>
      <c r="CA6" s="105" t="s">
        <v>117</v>
      </c>
      <c r="CB6" s="106" t="s">
        <v>118</v>
      </c>
      <c r="CC6" s="107" t="s">
        <v>119</v>
      </c>
      <c r="CD6" s="108" t="s">
        <v>120</v>
      </c>
    </row>
    <row r="7" spans="1:82">
      <c r="A7" s="96">
        <f>IF(B7&gt;0,(ROW(A7)-6),0)</f>
        <v>1</v>
      </c>
      <c r="B7" s="109" t="str">
        <f>Scoresheet!B7</f>
        <v>OTU 1 Trachelospermum axillare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0.5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0.5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0.5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1</v>
      </c>
      <c r="BE7" s="66">
        <f t="shared" si="2"/>
        <v>1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1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 Distylium myricoides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0.5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1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0</v>
      </c>
      <c r="AV8" s="66">
        <f t="shared" ref="AV8:AV71" si="16">IF(H8&gt;0,1,0)</f>
        <v>1</v>
      </c>
      <c r="AW8" s="66">
        <f t="shared" ref="AW8:AW71" si="17">IF(I8&gt;0,1,0)</f>
        <v>1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1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3Trachelospermum jasminoides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0.33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0.33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0.33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0.33</v>
      </c>
      <c r="V9" s="66">
        <f>IF((Scoresheet!$Y9+Scoresheet!$Z9+Scoresheet!$AA9)=0,0,FLOOR(Scoresheet!Z9/(Scoresheet!$Y9+Scoresheet!$Z9+Scoresheet!$AA9),0.01))</f>
        <v>0.33</v>
      </c>
      <c r="W9" s="109">
        <f>IF((Scoresheet!$Y9+Scoresheet!$Z9+Scoresheet!$AA9)=0,0,FLOOR(Scoresheet!AA9/(Scoresheet!$Y9+Scoresheet!$Z9+Scoresheet!$AA9),0.01))</f>
        <v>0.33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1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0.5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0.5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0.5</v>
      </c>
      <c r="AH9" s="109">
        <f>IF((Scoresheet!$AJ9+Scoresheet!$AK9+Scoresheet!$AL9)=0,0,FLOOR(Scoresheet!AL9/(Scoresheet!$AJ9+Scoresheet!$AK9+Scoresheet!$AL9),0.01))</f>
        <v>0.5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1</v>
      </c>
      <c r="BC9" s="66">
        <f t="shared" si="23"/>
        <v>1</v>
      </c>
      <c r="BD9" s="66">
        <f t="shared" si="24"/>
        <v>1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1</v>
      </c>
      <c r="BJ9" s="66">
        <f t="shared" si="30"/>
        <v>1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0</v>
      </c>
      <c r="BO9" s="66">
        <f t="shared" si="35"/>
        <v>0</v>
      </c>
      <c r="BP9" s="66">
        <f t="shared" si="36"/>
        <v>0</v>
      </c>
      <c r="BQ9" s="66">
        <f t="shared" si="37"/>
        <v>0</v>
      </c>
      <c r="BR9" s="66">
        <f t="shared" si="38"/>
        <v>1</v>
      </c>
      <c r="BS9" s="66">
        <f t="shared" si="39"/>
        <v>1</v>
      </c>
      <c r="BT9" s="66">
        <f t="shared" si="40"/>
        <v>0</v>
      </c>
      <c r="BU9" s="66">
        <f t="shared" si="41"/>
        <v>1</v>
      </c>
      <c r="BV9" s="66">
        <f t="shared" si="42"/>
        <v>1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1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1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0.33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0.33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0.33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0.5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1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0</v>
      </c>
      <c r="AV10" s="66">
        <f t="shared" si="16"/>
        <v>1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Rubus amphidasys</v>
      </c>
      <c r="C11" s="66">
        <f>IF(Scoresheet!C11=0,0,Scoresheet!C11/(Scoresheet!C11+Scoresheet!D11))</f>
        <v>0.5</v>
      </c>
      <c r="D11" s="109">
        <f>IF(Scoresheet!D11=0,0,Scoresheet!D11/(Scoresheet!C11+Scoresheet!D11))</f>
        <v>0.5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1</v>
      </c>
      <c r="G11" s="66">
        <f>IF(Scoresheet!I11=0,0,Scoresheet!I11/(Scoresheet!I11+Scoresheet!J11)*(IF(Result!E11=0,1,Result!E11)))</f>
        <v>1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1</v>
      </c>
      <c r="J11" s="109">
        <f>IF(Scoresheet!M11=0,0,Scoresheet!M11/(Scoresheet!M11+Scoresheet!N11))</f>
        <v>1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0.2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0.2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1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1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0.5</v>
      </c>
      <c r="AH11" s="109">
        <f>IF((Scoresheet!$AJ11+Scoresheet!$AK11+Scoresheet!$AL11)=0,0,FLOOR(Scoresheet!AL11/(Scoresheet!$AJ11+Scoresheet!$AK11+Scoresheet!$AL11),0.01))</f>
        <v>0.5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1</v>
      </c>
      <c r="AV11" s="66">
        <f t="shared" si="16"/>
        <v>0</v>
      </c>
      <c r="AW11" s="66">
        <f t="shared" si="17"/>
        <v>1</v>
      </c>
      <c r="AX11" s="66">
        <f t="shared" si="18"/>
        <v>1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1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1</v>
      </c>
      <c r="BM11" s="66">
        <f t="shared" si="33"/>
        <v>0</v>
      </c>
      <c r="BN11" s="66">
        <f t="shared" si="34"/>
        <v>0</v>
      </c>
      <c r="BO11" s="66">
        <f t="shared" si="35"/>
        <v>0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 Corylopsis sinesis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1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1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0.33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1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0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0</v>
      </c>
      <c r="AV12" s="66">
        <f t="shared" si="16"/>
        <v>0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1</v>
      </c>
      <c r="BL12" s="66">
        <f t="shared" si="32"/>
        <v>1</v>
      </c>
      <c r="BM12" s="66">
        <f t="shared" si="33"/>
        <v>0</v>
      </c>
      <c r="BN12" s="66">
        <f t="shared" si="34"/>
        <v>0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 Cyclobalanopsis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1</v>
      </c>
      <c r="G13" s="66">
        <f>IF(Scoresheet!I13=0,0,Scoresheet!I13/(Scoresheet!I13+Scoresheet!J13)*(IF(Result!E13=0,1,Result!E13)))</f>
        <v>0.5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1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0.25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0.25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0.25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1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1</v>
      </c>
      <c r="AV13" s="66">
        <f t="shared" si="16"/>
        <v>0</v>
      </c>
      <c r="AW13" s="66">
        <f t="shared" si="17"/>
        <v>1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1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 Eurya nitida korthals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1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0.5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0.5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0</v>
      </c>
      <c r="BR14" s="66">
        <f t="shared" si="38"/>
        <v>1</v>
      </c>
      <c r="BS14" s="66">
        <f t="shared" si="39"/>
        <v>1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 Uvaria boniana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0.33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0.5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1</v>
      </c>
      <c r="BE15" s="66">
        <f t="shared" si="25"/>
        <v>1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0</v>
      </c>
      <c r="BQ15" s="66">
        <f t="shared" si="37"/>
        <v>1</v>
      </c>
      <c r="BR15" s="66">
        <f t="shared" si="38"/>
        <v>1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 Clerodendrum cyrtophyllum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0.2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0.2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0.2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0.2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0.2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0.5</v>
      </c>
      <c r="Z16" s="115">
        <f>IF((Scoresheet!$AB16+Scoresheet!$AC16+Scoresheet!$AD16)=0,0,FLOOR(Scoresheet!AD16/(Scoresheet!$AB16+Scoresheet!$AC16+Scoresheet!$AD16),0.01))</f>
        <v>0.5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1</v>
      </c>
      <c r="BD16" s="66">
        <f t="shared" si="24"/>
        <v>1</v>
      </c>
      <c r="BE16" s="66">
        <f t="shared" si="25"/>
        <v>1</v>
      </c>
      <c r="BF16" s="66">
        <f t="shared" si="26"/>
        <v>1</v>
      </c>
      <c r="BG16" s="66">
        <f t="shared" si="27"/>
        <v>1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1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 Symplocos stellaris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0.5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0.5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0.5</v>
      </c>
      <c r="W17" s="109">
        <f>IF((Scoresheet!$Y17+Scoresheet!$Z17+Scoresheet!$AA17)=0,0,FLOOR(Scoresheet!AA17/(Scoresheet!$Y17+Scoresheet!$Z17+Scoresheet!$AA17),0.01))</f>
        <v>0.5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1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1</v>
      </c>
      <c r="AU17" s="66">
        <f t="shared" si="15"/>
        <v>0</v>
      </c>
      <c r="AV17" s="66">
        <f t="shared" si="16"/>
        <v>0</v>
      </c>
      <c r="AW17" s="66">
        <f t="shared" si="17"/>
        <v>1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1</v>
      </c>
      <c r="BK17" s="66">
        <f t="shared" si="31"/>
        <v>1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0</v>
      </c>
      <c r="BQ17" s="66">
        <f t="shared" si="37"/>
        <v>0</v>
      </c>
      <c r="BR17" s="66">
        <f t="shared" si="38"/>
        <v>0</v>
      </c>
      <c r="BS17" s="66">
        <f t="shared" si="39"/>
        <v>1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 Camellia cuspidata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0.5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1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0.5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0.5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0.5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0</v>
      </c>
      <c r="AV18" s="66">
        <f t="shared" si="16"/>
        <v>1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1</v>
      </c>
      <c r="BC18" s="66">
        <f t="shared" si="23"/>
        <v>1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1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 Buddleya lindleyana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0.5</v>
      </c>
      <c r="W19" s="109">
        <f>IF((Scoresheet!$Y19+Scoresheet!$Z19+Scoresheet!$AA19)=0,0,FLOOR(Scoresheet!AA19/(Scoresheet!$Y19+Scoresheet!$Z19+Scoresheet!$AA19),0.01))</f>
        <v>0.5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1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1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 Quercus serrata var brevipetiolata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0.5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1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0.33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0.5</v>
      </c>
      <c r="W20" s="109">
        <f>IF((Scoresheet!$Y20+Scoresheet!$Z20+Scoresheet!$AA20)=0,0,FLOOR(Scoresheet!AA20/(Scoresheet!$Y20+Scoresheet!$Z20+Scoresheet!$AA20),0.01))</f>
        <v>0.5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0.5</v>
      </c>
      <c r="Z20" s="115">
        <f>IF((Scoresheet!$AB20+Scoresheet!$AC20+Scoresheet!$AD20)=0,0,FLOOR(Scoresheet!AD20/(Scoresheet!$AB20+Scoresheet!$AC20+Scoresheet!$AD20),0.01))</f>
        <v>0.5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0.33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0.33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0.33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0.5</v>
      </c>
      <c r="AG20" s="66">
        <f>IF((Scoresheet!$AJ20+Scoresheet!$AK20+Scoresheet!$AL20)=0,0,FLOOR(Scoresheet!AK20/(Scoresheet!$AJ20+Scoresheet!$AK20+Scoresheet!$AL20),0.01))</f>
        <v>0.5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0</v>
      </c>
      <c r="AV20" s="66">
        <f t="shared" si="16"/>
        <v>1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1</v>
      </c>
      <c r="BL20" s="66">
        <f t="shared" si="32"/>
        <v>0</v>
      </c>
      <c r="BM20" s="66">
        <f t="shared" si="33"/>
        <v>1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1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 Loropetalum chinense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0.5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0.33</v>
      </c>
      <c r="V21" s="66">
        <f>IF((Scoresheet!$Y21+Scoresheet!$Z21+Scoresheet!$AA21)=0,0,FLOOR(Scoresheet!Z21/(Scoresheet!$Y21+Scoresheet!$Z21+Scoresheet!$AA21),0.01))</f>
        <v>0.33</v>
      </c>
      <c r="W21" s="109">
        <f>IF((Scoresheet!$Y21+Scoresheet!$Z21+Scoresheet!$AA21)=0,0,FLOOR(Scoresheet!AA21/(Scoresheet!$Y21+Scoresheet!$Z21+Scoresheet!$AA21),0.01))</f>
        <v>0.33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0.5</v>
      </c>
      <c r="Z21" s="115">
        <f>IF((Scoresheet!$AB21+Scoresheet!$AC21+Scoresheet!$AD21)=0,0,FLOOR(Scoresheet!AD21/(Scoresheet!$AB21+Scoresheet!$AC21+Scoresheet!$AD21),0.01))</f>
        <v>0.5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1</v>
      </c>
      <c r="BK21" s="66">
        <f t="shared" si="31"/>
        <v>1</v>
      </c>
      <c r="BL21" s="66">
        <f t="shared" si="32"/>
        <v>0</v>
      </c>
      <c r="BM21" s="66">
        <f t="shared" si="33"/>
        <v>1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 Trema cannabina var dielsiana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1</v>
      </c>
      <c r="G22" s="66">
        <f>IF(Scoresheet!I22=0,0,Scoresheet!I22/(Scoresheet!I22+Scoresheet!J22)*(IF(Result!E22=0,1,Result!E22)))</f>
        <v>1</v>
      </c>
      <c r="H22" s="66">
        <f>IF(Scoresheet!K22=0,0,Scoresheet!K22/(Scoresheet!L22+Scoresheet!K22)*(IF(Result!E22=0,1,Result!E22)))</f>
        <v>1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0.25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0.25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0.25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0.25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0.33</v>
      </c>
      <c r="Y22" s="66">
        <f>IF((Scoresheet!$AB22+Scoresheet!$AC22+Scoresheet!$AD22)=0,0,FLOOR(Scoresheet!AC22/(Scoresheet!$AB22+Scoresheet!$AC22+Scoresheet!$AD22),0.01))</f>
        <v>0.33</v>
      </c>
      <c r="Z22" s="115">
        <f>IF((Scoresheet!$AB22+Scoresheet!$AC22+Scoresheet!$AD22)=0,0,FLOOR(Scoresheet!AD22/(Scoresheet!$AB22+Scoresheet!$AC22+Scoresheet!$AD22),0.01))</f>
        <v>0.33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0.33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0.33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0.33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1</v>
      </c>
      <c r="AV22" s="66">
        <f t="shared" si="16"/>
        <v>1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1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1</v>
      </c>
      <c r="BM22" s="66">
        <f t="shared" si="33"/>
        <v>1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1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 Coptosapelta diffusa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0.33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0.33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0.33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0.33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1</v>
      </c>
      <c r="BR23" s="66">
        <f t="shared" si="38"/>
        <v>1</v>
      </c>
      <c r="BS23" s="66">
        <f t="shared" si="39"/>
        <v>1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 Ficus pandurata</v>
      </c>
      <c r="C24" s="66">
        <f>IF(Scoresheet!C24=0,0,Scoresheet!C24/(Scoresheet!C24+Scoresheet!D24))</f>
        <v>0</v>
      </c>
      <c r="D24" s="109">
        <f>IF(Scoresheet!D24=0,0,Scoresheet!D24/(Scoresheet!C24+Scoresheet!D24))</f>
        <v>1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1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0.33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0.33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0.33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1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1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0</v>
      </c>
      <c r="BE24" s="66">
        <f t="shared" si="25"/>
        <v>1</v>
      </c>
      <c r="BF24" s="66">
        <f t="shared" si="26"/>
        <v>1</v>
      </c>
      <c r="BG24" s="66">
        <f t="shared" si="27"/>
        <v>1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1</v>
      </c>
      <c r="BN24" s="66">
        <f t="shared" si="34"/>
        <v>0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 Vibernum erosum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0.5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1</v>
      </c>
      <c r="J25" s="109">
        <f>IF(Scoresheet!M25=0,0,Scoresheet!M25/(Scoresheet!M25+Scoresheet!N25))</f>
        <v>0.5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0.33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1</v>
      </c>
      <c r="AV25" s="66">
        <f t="shared" si="16"/>
        <v>0</v>
      </c>
      <c r="AW25" s="66">
        <f t="shared" si="17"/>
        <v>1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 Mallotus japonicus</v>
      </c>
      <c r="C26" s="66">
        <f>IF(Scoresheet!C26=0,0,Scoresheet!C26/(Scoresheet!C26+Scoresheet!D26))</f>
        <v>0</v>
      </c>
      <c r="D26" s="109">
        <f>IF(Scoresheet!D26=0,0,Scoresheet!D26/(Scoresheet!C26+Scoresheet!D26))</f>
        <v>1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0.5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1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0.5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0.5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1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0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1</v>
      </c>
      <c r="AV26" s="66">
        <f t="shared" si="16"/>
        <v>0</v>
      </c>
      <c r="AW26" s="66">
        <f t="shared" si="17"/>
        <v>1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0</v>
      </c>
      <c r="BD26" s="66">
        <f t="shared" si="24"/>
        <v>0</v>
      </c>
      <c r="BE26" s="66">
        <f t="shared" si="25"/>
        <v>0</v>
      </c>
      <c r="BF26" s="66">
        <f t="shared" si="26"/>
        <v>1</v>
      </c>
      <c r="BG26" s="66">
        <f t="shared" si="27"/>
        <v>1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1</v>
      </c>
      <c r="BM26" s="66">
        <f t="shared" si="33"/>
        <v>0</v>
      </c>
      <c r="BN26" s="66">
        <f t="shared" si="34"/>
        <v>0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 Cleyera japonica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0.33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0.33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0.33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1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 Lindera glauca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0.33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0.33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0.33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0.5</v>
      </c>
      <c r="W28" s="109">
        <f>IF((Scoresheet!$Y28+Scoresheet!$Z28+Scoresheet!$AA28)=0,0,FLOOR(Scoresheet!AA28/(Scoresheet!$Y28+Scoresheet!$Z28+Scoresheet!$AA28),0.01))</f>
        <v>0.5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0.5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1</v>
      </c>
      <c r="BK28" s="66">
        <f t="shared" si="31"/>
        <v>1</v>
      </c>
      <c r="BL28" s="66">
        <f t="shared" si="32"/>
        <v>0</v>
      </c>
      <c r="BM28" s="66">
        <f t="shared" si="33"/>
        <v>1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 Lindera aggregata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0.5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1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 Broussonetia kaempferi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0.5</v>
      </c>
      <c r="I30" s="66">
        <f>IF(Scoresheet!L30=0,0,Scoresheet!L30/(Scoresheet!K30+Scoresheet!L30)*(IF(Result!E30=0,1,Result!E30)))</f>
        <v>0.5</v>
      </c>
      <c r="J30" s="109">
        <f>IF(Scoresheet!M30=0,0,Scoresheet!M30/(Scoresheet!M30+Scoresheet!N30))</f>
        <v>0.5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0.2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0.2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0.2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0.2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0.2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0.5</v>
      </c>
      <c r="Y30" s="66">
        <f>IF((Scoresheet!$AB30+Scoresheet!$AC30+Scoresheet!$AD30)=0,0,FLOOR(Scoresheet!AC30/(Scoresheet!$AB30+Scoresheet!$AC30+Scoresheet!$AD30),0.01))</f>
        <v>0.5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0.25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0.25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0.25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0.25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0.5</v>
      </c>
      <c r="AH30" s="109">
        <f>IF((Scoresheet!$AJ30+Scoresheet!$AK30+Scoresheet!$AL30)=0,0,FLOOR(Scoresheet!AL30/(Scoresheet!$AJ30+Scoresheet!$AK30+Scoresheet!$AL30),0.01))</f>
        <v>0.5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1</v>
      </c>
      <c r="AV30" s="66">
        <f t="shared" si="16"/>
        <v>1</v>
      </c>
      <c r="AW30" s="66">
        <f t="shared" si="17"/>
        <v>1</v>
      </c>
      <c r="AX30" s="66">
        <f t="shared" si="18"/>
        <v>1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1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1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1</v>
      </c>
      <c r="BM30" s="66">
        <f t="shared" si="33"/>
        <v>1</v>
      </c>
      <c r="BN30" s="66">
        <f t="shared" si="34"/>
        <v>0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1</v>
      </c>
      <c r="BS30" s="66">
        <f t="shared" si="39"/>
        <v>1</v>
      </c>
      <c r="BT30" s="66">
        <f t="shared" si="40"/>
        <v>0</v>
      </c>
      <c r="BU30" s="66">
        <f t="shared" si="41"/>
        <v>1</v>
      </c>
      <c r="BV30" s="66">
        <f t="shared" si="42"/>
        <v>1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 Euonymus acanthocarpus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0.5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1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0.5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0.5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0.5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0</v>
      </c>
      <c r="AV31" s="66">
        <f t="shared" si="16"/>
        <v>1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1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1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 Ardisia crenata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0.25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0.25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0.25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0.25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0.5</v>
      </c>
      <c r="W32" s="109">
        <f>IF((Scoresheet!$Y32+Scoresheet!$Z32+Scoresheet!$AA32)=0,0,FLOOR(Scoresheet!AA32/(Scoresheet!$Y32+Scoresheet!$Z32+Scoresheet!$AA32),0.01))</f>
        <v>0.5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0.33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0.33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0.33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1</v>
      </c>
      <c r="BC32" s="66">
        <f t="shared" si="23"/>
        <v>1</v>
      </c>
      <c r="BD32" s="66">
        <f t="shared" si="24"/>
        <v>1</v>
      </c>
      <c r="BE32" s="66">
        <f t="shared" si="25"/>
        <v>1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1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 Symplocos paniculata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0.5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1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0.33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0.33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0.33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0.5</v>
      </c>
      <c r="Z33" s="115">
        <f>IF((Scoresheet!$AB33+Scoresheet!$AC33+Scoresheet!$AD33)=0,0,FLOOR(Scoresheet!AD33/(Scoresheet!$AB33+Scoresheet!$AC33+Scoresheet!$AD33),0.01))</f>
        <v>0.5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1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0</v>
      </c>
      <c r="AV33" s="66">
        <f t="shared" si="16"/>
        <v>0</v>
      </c>
      <c r="AW33" s="66">
        <f t="shared" si="17"/>
        <v>1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1</v>
      </c>
      <c r="BN33" s="66">
        <f t="shared" si="34"/>
        <v>1</v>
      </c>
      <c r="BO33" s="66">
        <f t="shared" si="35"/>
        <v>0</v>
      </c>
      <c r="BP33" s="66">
        <f t="shared" si="36"/>
        <v>0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 Hedera nepalensis var sinensis</v>
      </c>
      <c r="C34" s="66">
        <f>IF(Scoresheet!C34=0,0,Scoresheet!C34/(Scoresheet!C34+Scoresheet!D34))</f>
        <v>0.5</v>
      </c>
      <c r="D34" s="109">
        <f>IF(Scoresheet!D34=0,0,Scoresheet!D34/(Scoresheet!C34+Scoresheet!D34))</f>
        <v>0.5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0.33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0.33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0.33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0.5</v>
      </c>
      <c r="W34" s="109">
        <f>IF((Scoresheet!$Y34+Scoresheet!$Z34+Scoresheet!$AA34)=0,0,FLOOR(Scoresheet!AA34/(Scoresheet!$Y34+Scoresheet!$Z34+Scoresheet!$AA34),0.01))</f>
        <v>0.5</v>
      </c>
      <c r="X34" s="66">
        <f>IF((Scoresheet!$AB34+Scoresheet!$AC34+Scoresheet!$AD34)=0,0,FLOOR(Scoresheet!AB34/(Scoresheet!$AB34+Scoresheet!$AC34+Scoresheet!$AD34),0.01))</f>
        <v>1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0.5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1</v>
      </c>
      <c r="BD34" s="66">
        <f t="shared" si="24"/>
        <v>1</v>
      </c>
      <c r="BE34" s="66">
        <f t="shared" si="25"/>
        <v>1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1</v>
      </c>
      <c r="BK34" s="66">
        <f t="shared" si="31"/>
        <v>1</v>
      </c>
      <c r="BL34" s="66">
        <f t="shared" si="32"/>
        <v>1</v>
      </c>
      <c r="BM34" s="66">
        <f t="shared" si="33"/>
        <v>0</v>
      </c>
      <c r="BN34" s="66">
        <f t="shared" si="34"/>
        <v>0</v>
      </c>
      <c r="BO34" s="66">
        <f t="shared" si="35"/>
        <v>1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 Rhododendron mariesii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0.5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0.5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1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1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1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1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1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 Albizia julibrissin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0.33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0.33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0.33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1</v>
      </c>
      <c r="U36" s="66">
        <f>IF((Scoresheet!$Y36+Scoresheet!$Z36+Scoresheet!$AA36)=0,0,FLOOR(Scoresheet!Y36/(Scoresheet!$Y36+Scoresheet!$Z36+Scoresheet!$AA36),0.01))</f>
        <v>1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0.5</v>
      </c>
      <c r="Z36" s="115">
        <f>IF((Scoresheet!$AB36+Scoresheet!$AC36+Scoresheet!$AD36)=0,0,FLOOR(Scoresheet!AD36/(Scoresheet!$AB36+Scoresheet!$AC36+Scoresheet!$AD36),0.01))</f>
        <v>0.5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0.5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1</v>
      </c>
      <c r="BA36" s="66">
        <f t="shared" si="21"/>
        <v>1</v>
      </c>
      <c r="BB36" s="66">
        <f t="shared" si="22"/>
        <v>1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1</v>
      </c>
      <c r="BI36" s="66">
        <f t="shared" si="29"/>
        <v>1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1</v>
      </c>
      <c r="BN36" s="66">
        <f t="shared" si="34"/>
        <v>1</v>
      </c>
      <c r="BO36" s="66">
        <f t="shared" si="35"/>
        <v>0</v>
      </c>
      <c r="BP36" s="66">
        <f t="shared" si="36"/>
        <v>0</v>
      </c>
      <c r="BQ36" s="66">
        <f t="shared" si="37"/>
        <v>1</v>
      </c>
      <c r="BR36" s="66">
        <f t="shared" si="38"/>
        <v>1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 Stephanandra chinensis</v>
      </c>
      <c r="C37" s="66">
        <f>IF(Scoresheet!C37=0,0,Scoresheet!C37/(Scoresheet!C37+Scoresheet!D37))</f>
        <v>0.5</v>
      </c>
      <c r="D37" s="109">
        <f>IF(Scoresheet!D37=0,0,Scoresheet!D37/(Scoresheet!C37+Scoresheet!D37))</f>
        <v>0.5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0.5</v>
      </c>
      <c r="G37" s="66">
        <f>IF(Scoresheet!I37=0,0,Scoresheet!I37/(Scoresheet!I37+Scoresheet!J37)*(IF(Result!E37=0,1,Result!E37)))</f>
        <v>0.5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1</v>
      </c>
      <c r="J37" s="109">
        <f>IF(Scoresheet!M37=0,0,Scoresheet!M37/(Scoresheet!M37+Scoresheet!N37))</f>
        <v>1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0.25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0.25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0.25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0.25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0.33</v>
      </c>
      <c r="Y37" s="66">
        <f>IF((Scoresheet!$AB37+Scoresheet!$AC37+Scoresheet!$AD37)=0,0,FLOOR(Scoresheet!AC37/(Scoresheet!$AB37+Scoresheet!$AC37+Scoresheet!$AD37),0.01))</f>
        <v>0.33</v>
      </c>
      <c r="Z37" s="115">
        <f>IF((Scoresheet!$AB37+Scoresheet!$AC37+Scoresheet!$AD37)=0,0,FLOOR(Scoresheet!AD37/(Scoresheet!$AB37+Scoresheet!$AC37+Scoresheet!$AD37),0.01))</f>
        <v>0.33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0.33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0.33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0.33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0.5</v>
      </c>
      <c r="AH37" s="109">
        <f>IF((Scoresheet!$AJ37+Scoresheet!$AK37+Scoresheet!$AL37)=0,0,FLOOR(Scoresheet!AL37/(Scoresheet!$AJ37+Scoresheet!$AK37+Scoresheet!$AL37),0.01))</f>
        <v>0.5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0</v>
      </c>
      <c r="AT37" s="66">
        <f t="shared" si="14"/>
        <v>1</v>
      </c>
      <c r="AU37" s="66">
        <f t="shared" si="15"/>
        <v>1</v>
      </c>
      <c r="AV37" s="66">
        <f t="shared" si="16"/>
        <v>0</v>
      </c>
      <c r="AW37" s="66">
        <f t="shared" si="17"/>
        <v>1</v>
      </c>
      <c r="AX37" s="66">
        <f t="shared" si="18"/>
        <v>1</v>
      </c>
      <c r="AY37" s="66">
        <f t="shared" si="19"/>
        <v>0</v>
      </c>
      <c r="AZ37" s="66">
        <f t="shared" si="20"/>
        <v>0</v>
      </c>
      <c r="BA37" s="66">
        <f t="shared" si="21"/>
        <v>1</v>
      </c>
      <c r="BB37" s="66">
        <f t="shared" si="22"/>
        <v>1</v>
      </c>
      <c r="BC37" s="66">
        <f t="shared" si="23"/>
        <v>1</v>
      </c>
      <c r="BD37" s="66">
        <f t="shared" si="24"/>
        <v>1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1</v>
      </c>
      <c r="BM37" s="66">
        <f t="shared" si="33"/>
        <v>1</v>
      </c>
      <c r="BN37" s="66">
        <f t="shared" si="34"/>
        <v>1</v>
      </c>
      <c r="BO37" s="66">
        <f t="shared" si="35"/>
        <v>0</v>
      </c>
      <c r="BP37" s="66">
        <f t="shared" si="36"/>
        <v>1</v>
      </c>
      <c r="BQ37" s="66">
        <f t="shared" si="37"/>
        <v>1</v>
      </c>
      <c r="BR37" s="66">
        <f t="shared" si="38"/>
        <v>1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1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 Diospyros glaucifolia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1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0.5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0.5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1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1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1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1</v>
      </c>
      <c r="BG38" s="66">
        <f t="shared" si="27"/>
        <v>1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1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1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 Rhododendron ovatum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1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0.33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0.33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0.33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0.5</v>
      </c>
      <c r="W39" s="109">
        <f>IF((Scoresheet!$Y39+Scoresheet!$Z39+Scoresheet!$AA39)=0,0,FLOOR(Scoresheet!AA39/(Scoresheet!$Y39+Scoresheet!$Z39+Scoresheet!$AA39),0.01))</f>
        <v>0.5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1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0.5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0.5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1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1</v>
      </c>
      <c r="BC39" s="66">
        <f t="shared" si="23"/>
        <v>1</v>
      </c>
      <c r="BD39" s="66">
        <f t="shared" si="24"/>
        <v>1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1</v>
      </c>
      <c r="BK39" s="66">
        <f t="shared" si="31"/>
        <v>1</v>
      </c>
      <c r="BL39" s="66">
        <f t="shared" si="32"/>
        <v>0</v>
      </c>
      <c r="BM39" s="66">
        <f t="shared" si="33"/>
        <v>1</v>
      </c>
      <c r="BN39" s="66">
        <f t="shared" si="34"/>
        <v>0</v>
      </c>
      <c r="BO39" s="66">
        <f t="shared" si="35"/>
        <v>0</v>
      </c>
      <c r="BP39" s="66">
        <f t="shared" si="36"/>
        <v>1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 Rubus corchorifolius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0.5</v>
      </c>
      <c r="G40" s="66">
        <f>IF(Scoresheet!I40=0,0,Scoresheet!I40/(Scoresheet!I40+Scoresheet!J40)*(IF(Result!E40=0,1,Result!E40)))</f>
        <v>0.5</v>
      </c>
      <c r="H40" s="66">
        <f>IF(Scoresheet!K40=0,0,Scoresheet!K40/(Scoresheet!L40+Scoresheet!K40)*(IF(Result!E40=0,1,Result!E40)))</f>
        <v>0.5</v>
      </c>
      <c r="I40" s="66">
        <f>IF(Scoresheet!L40=0,0,Scoresheet!L40/(Scoresheet!K40+Scoresheet!L40)*(IF(Result!E40=0,1,Result!E40)))</f>
        <v>0.5</v>
      </c>
      <c r="J40" s="109">
        <f>IF(Scoresheet!M40=0,0,Scoresheet!M40/(Scoresheet!M40+Scoresheet!N40))</f>
        <v>0.5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0.33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0.33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0.33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1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1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0.5</v>
      </c>
      <c r="AH40" s="109">
        <f>IF((Scoresheet!$AJ40+Scoresheet!$AK40+Scoresheet!$AL40)=0,0,FLOOR(Scoresheet!AL40/(Scoresheet!$AJ40+Scoresheet!$AK40+Scoresheet!$AL40),0.01))</f>
        <v>0.5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1</v>
      </c>
      <c r="AV40" s="66">
        <f t="shared" si="16"/>
        <v>1</v>
      </c>
      <c r="AW40" s="66">
        <f t="shared" si="17"/>
        <v>1</v>
      </c>
      <c r="AX40" s="66">
        <f t="shared" si="18"/>
        <v>1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1</v>
      </c>
      <c r="BD40" s="66">
        <f t="shared" si="24"/>
        <v>1</v>
      </c>
      <c r="BE40" s="66">
        <f t="shared" si="25"/>
        <v>1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1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1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 Loropetalum chinense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0.5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0.33</v>
      </c>
      <c r="V41" s="66">
        <f>IF((Scoresheet!$Y41+Scoresheet!$Z41+Scoresheet!$AA41)=0,0,FLOOR(Scoresheet!Z41/(Scoresheet!$Y41+Scoresheet!$Z41+Scoresheet!$AA41),0.01))</f>
        <v>0.33</v>
      </c>
      <c r="W41" s="109">
        <f>IF((Scoresheet!$Y41+Scoresheet!$Z41+Scoresheet!$AA41)=0,0,FLOOR(Scoresheet!AA41/(Scoresheet!$Y41+Scoresheet!$Z41+Scoresheet!$AA41),0.01))</f>
        <v>0.33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0.5</v>
      </c>
      <c r="Z41" s="115">
        <f>IF((Scoresheet!$AB41+Scoresheet!$AC41+Scoresheet!$AD41)=0,0,FLOOR(Scoresheet!AD41/(Scoresheet!$AB41+Scoresheet!$AC41+Scoresheet!$AD41),0.01))</f>
        <v>0.5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0.5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0.5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1</v>
      </c>
      <c r="BC41" s="66">
        <f t="shared" si="23"/>
        <v>1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1</v>
      </c>
      <c r="BJ41" s="66">
        <f t="shared" si="30"/>
        <v>1</v>
      </c>
      <c r="BK41" s="66">
        <f t="shared" si="31"/>
        <v>1</v>
      </c>
      <c r="BL41" s="66">
        <f t="shared" si="32"/>
        <v>0</v>
      </c>
      <c r="BM41" s="66">
        <f t="shared" si="33"/>
        <v>1</v>
      </c>
      <c r="BN41" s="66">
        <f t="shared" si="34"/>
        <v>1</v>
      </c>
      <c r="BO41" s="66">
        <f t="shared" si="35"/>
        <v>0</v>
      </c>
      <c r="BP41" s="66">
        <f t="shared" si="36"/>
        <v>1</v>
      </c>
      <c r="BQ41" s="66">
        <f t="shared" si="37"/>
        <v>1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OTU 36 Litsea cubeba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0.33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0.33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0.33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0.33</v>
      </c>
      <c r="V42" s="66">
        <f>IF((Scoresheet!$Y42+Scoresheet!$Z42+Scoresheet!$AA42)=0,0,FLOOR(Scoresheet!Z42/(Scoresheet!$Y42+Scoresheet!$Z42+Scoresheet!$AA42),0.01))</f>
        <v>0.33</v>
      </c>
      <c r="W42" s="109">
        <f>IF((Scoresheet!$Y42+Scoresheet!$Z42+Scoresheet!$AA42)=0,0,FLOOR(Scoresheet!AA42/(Scoresheet!$Y42+Scoresheet!$Z42+Scoresheet!$AA42),0.01))</f>
        <v>0.33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0.5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0.5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1</v>
      </c>
      <c r="BD42" s="66">
        <f t="shared" si="24"/>
        <v>1</v>
      </c>
      <c r="BE42" s="66">
        <f t="shared" si="25"/>
        <v>1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1</v>
      </c>
      <c r="BJ42" s="66">
        <f t="shared" si="30"/>
        <v>1</v>
      </c>
      <c r="BK42" s="66">
        <f t="shared" si="31"/>
        <v>1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0</v>
      </c>
      <c r="BQ42" s="66">
        <f t="shared" si="37"/>
        <v>1</v>
      </c>
      <c r="BR42" s="66">
        <f t="shared" si="38"/>
        <v>1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OTU 37 Uncaria rhynchophylla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1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0.5</v>
      </c>
      <c r="Z43" s="115">
        <f>IF((Scoresheet!$AB43+Scoresheet!$AC43+Scoresheet!$AD43)=0,0,FLOOR(Scoresheet!AD43/(Scoresheet!$AB43+Scoresheet!$AC43+Scoresheet!$AD43),0.01))</f>
        <v>0.5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0.33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0.33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0.33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1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1</v>
      </c>
      <c r="BN43" s="66">
        <f t="shared" si="34"/>
        <v>1</v>
      </c>
      <c r="BO43" s="66">
        <f t="shared" si="35"/>
        <v>0</v>
      </c>
      <c r="BP43" s="66">
        <f t="shared" si="36"/>
        <v>1</v>
      </c>
      <c r="BQ43" s="66">
        <f t="shared" si="37"/>
        <v>1</v>
      </c>
      <c r="BR43" s="66">
        <f t="shared" si="38"/>
        <v>1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OTU 38 Sargentodoxa cuneata</v>
      </c>
      <c r="C44" s="66">
        <f>IF(Scoresheet!C44=0,0,Scoresheet!C44/(Scoresheet!C44+Scoresheet!D44))</f>
        <v>0</v>
      </c>
      <c r="D44" s="109">
        <f>IF(Scoresheet!D44=0,0,Scoresheet!D44/(Scoresheet!C44+Scoresheet!D44))</f>
        <v>1</v>
      </c>
      <c r="E44" s="66">
        <f>IF(Scoresheet!E44=0,0,Scoresheet!E44/(Scoresheet!E44+Scoresheet!F44))</f>
        <v>1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0.33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0.33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0.33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0.5</v>
      </c>
      <c r="W44" s="109">
        <f>IF((Scoresheet!$Y44+Scoresheet!$Z44+Scoresheet!$AA44)=0,0,FLOOR(Scoresheet!AA44/(Scoresheet!$Y44+Scoresheet!$Z44+Scoresheet!$AA44),0.01))</f>
        <v>0.5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1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1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0.5</v>
      </c>
      <c r="AG44" s="66">
        <f>IF((Scoresheet!$AJ44+Scoresheet!$AK44+Scoresheet!$AL44)=0,0,FLOOR(Scoresheet!AK44/(Scoresheet!$AJ44+Scoresheet!$AK44+Scoresheet!$AL44),0.01))</f>
        <v>0.5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1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1</v>
      </c>
      <c r="BE44" s="66">
        <f t="shared" si="25"/>
        <v>1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1</v>
      </c>
      <c r="BK44" s="66">
        <f t="shared" si="31"/>
        <v>1</v>
      </c>
      <c r="BL44" s="66">
        <f t="shared" si="32"/>
        <v>0</v>
      </c>
      <c r="BM44" s="66">
        <f t="shared" si="33"/>
        <v>0</v>
      </c>
      <c r="BN44" s="66">
        <f t="shared" si="34"/>
        <v>1</v>
      </c>
      <c r="BO44" s="66">
        <f t="shared" si="35"/>
        <v>0</v>
      </c>
      <c r="BP44" s="66">
        <f t="shared" si="36"/>
        <v>1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1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OTU 39 Viburnum dilatatum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0.5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1</v>
      </c>
      <c r="J45" s="109">
        <f>IF(Scoresheet!M45=0,0,Scoresheet!M45/(Scoresheet!M45+Scoresheet!N45))</f>
        <v>0.5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0.33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0.33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0.33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1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1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0.5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0.5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0.5</v>
      </c>
      <c r="AH45" s="109">
        <f>IF((Scoresheet!$AJ45+Scoresheet!$AK45+Scoresheet!$AL45)=0,0,FLOOR(Scoresheet!AL45/(Scoresheet!$AJ45+Scoresheet!$AK45+Scoresheet!$AL45),0.01))</f>
        <v>0.5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0</v>
      </c>
      <c r="AT45" s="66">
        <f t="shared" si="14"/>
        <v>1</v>
      </c>
      <c r="AU45" s="66">
        <f t="shared" si="15"/>
        <v>0</v>
      </c>
      <c r="AV45" s="66">
        <f t="shared" si="16"/>
        <v>0</v>
      </c>
      <c r="AW45" s="66">
        <f t="shared" si="17"/>
        <v>1</v>
      </c>
      <c r="AX45" s="66">
        <f t="shared" si="18"/>
        <v>1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1</v>
      </c>
      <c r="BD45" s="66">
        <f t="shared" si="24"/>
        <v>1</v>
      </c>
      <c r="BE45" s="66">
        <f t="shared" si="25"/>
        <v>1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1</v>
      </c>
      <c r="BL45" s="66">
        <f t="shared" si="32"/>
        <v>0</v>
      </c>
      <c r="BM45" s="66">
        <f t="shared" si="33"/>
        <v>0</v>
      </c>
      <c r="BN45" s="66">
        <f t="shared" si="34"/>
        <v>1</v>
      </c>
      <c r="BO45" s="66">
        <f t="shared" si="35"/>
        <v>0</v>
      </c>
      <c r="BP45" s="66">
        <f t="shared" si="36"/>
        <v>0</v>
      </c>
      <c r="BQ45" s="66">
        <f t="shared" si="37"/>
        <v>1</v>
      </c>
      <c r="BR45" s="66">
        <f t="shared" si="38"/>
        <v>1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1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39</v>
      </c>
      <c r="B108" s="118" t="s">
        <v>121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122</v>
      </c>
      <c r="AQ108" s="96" ph="1">
        <f t="shared" ref="AQ108:BV108" si="91">SUM(AQ7:AQ107)</f>
        <v>39</v>
      </c>
      <c r="AR108" s="96" ph="1">
        <f t="shared" si="91"/>
        <v>39</v>
      </c>
      <c r="AS108" s="96" ph="1">
        <f t="shared" si="91"/>
        <v>22</v>
      </c>
      <c r="AT108" s="96" ph="1">
        <f t="shared" si="91"/>
        <v>17</v>
      </c>
      <c r="AU108" s="96" ph="1">
        <f t="shared" si="91"/>
        <v>8</v>
      </c>
      <c r="AV108" s="96" ph="1">
        <f t="shared" si="91"/>
        <v>8</v>
      </c>
      <c r="AW108" s="96" ph="1">
        <f t="shared" si="91"/>
        <v>13</v>
      </c>
      <c r="AX108" s="96" ph="1">
        <f t="shared" si="91"/>
        <v>6</v>
      </c>
      <c r="AY108" s="96" ph="1">
        <f t="shared" si="91"/>
        <v>0</v>
      </c>
      <c r="AZ108" s="96" ph="1">
        <f t="shared" si="91"/>
        <v>1</v>
      </c>
      <c r="BA108" s="96" ph="1">
        <f t="shared" si="91"/>
        <v>2</v>
      </c>
      <c r="BB108" s="96" ph="1">
        <f t="shared" si="91"/>
        <v>13</v>
      </c>
      <c r="BC108" s="96" ph="1">
        <f t="shared" si="91"/>
        <v>33</v>
      </c>
      <c r="BD108" s="96" ph="1">
        <f t="shared" si="91"/>
        <v>30</v>
      </c>
      <c r="BE108" s="96" ph="1">
        <f t="shared" si="91"/>
        <v>22</v>
      </c>
      <c r="BF108" s="96" ph="1">
        <f t="shared" si="91"/>
        <v>7</v>
      </c>
      <c r="BG108" s="96" ph="1">
        <f t="shared" si="91"/>
        <v>5</v>
      </c>
      <c r="BH108" s="96" ph="1">
        <f t="shared" si="91"/>
        <v>1</v>
      </c>
      <c r="BI108" s="96" ph="1">
        <f t="shared" si="91"/>
        <v>5</v>
      </c>
      <c r="BJ108" s="96" ph="1">
        <f t="shared" si="91"/>
        <v>14</v>
      </c>
      <c r="BK108" s="96" ph="1">
        <f t="shared" si="91"/>
        <v>38</v>
      </c>
      <c r="BL108" s="96" ph="1">
        <f t="shared" si="91"/>
        <v>8</v>
      </c>
      <c r="BM108" s="96" ph="1">
        <f t="shared" si="91"/>
        <v>17</v>
      </c>
      <c r="BN108" s="96" ph="1">
        <f t="shared" si="91"/>
        <v>29</v>
      </c>
      <c r="BO108" s="96" ph="1">
        <f t="shared" si="91"/>
        <v>1</v>
      </c>
      <c r="BP108" s="96" ph="1">
        <f t="shared" si="91"/>
        <v>21</v>
      </c>
      <c r="BQ108" s="96" ph="1">
        <f t="shared" si="91"/>
        <v>30</v>
      </c>
      <c r="BR108" s="96" ph="1">
        <f t="shared" si="91"/>
        <v>16</v>
      </c>
      <c r="BS108" s="96" ph="1">
        <f t="shared" si="91"/>
        <v>5</v>
      </c>
      <c r="BT108" s="96" ph="1">
        <f t="shared" si="91"/>
        <v>2</v>
      </c>
      <c r="BU108" s="96" ph="1">
        <f t="shared" si="91"/>
        <v>38</v>
      </c>
      <c r="BV108" s="96" ph="1">
        <f t="shared" si="91"/>
        <v>7</v>
      </c>
      <c r="BW108" s="117" t="s">
        <v>122</v>
      </c>
      <c r="BX108" s="117" ph="1">
        <f>SUM(BX7:BX107)</f>
        <v>39</v>
      </c>
      <c r="BY108" s="117" ph="1">
        <f t="shared" ref="BY108:CD108" si="92">SUM(BY7:BY107)</f>
        <v>39</v>
      </c>
      <c r="BZ108" s="117" ph="1">
        <f t="shared" si="92"/>
        <v>39</v>
      </c>
      <c r="CA108" s="117" ph="1">
        <f t="shared" si="92"/>
        <v>39</v>
      </c>
      <c r="CB108" s="117" ph="1">
        <f t="shared" si="92"/>
        <v>39</v>
      </c>
      <c r="CC108" s="117" ph="1">
        <f t="shared" si="92"/>
        <v>39</v>
      </c>
      <c r="CD108" s="117" ph="1">
        <f t="shared" si="92"/>
        <v>39</v>
      </c>
    </row>
    <row r="109" spans="1:82">
      <c r="A109" s="96"/>
      <c r="B109" s="118" t="s">
        <v>123</v>
      </c>
      <c r="C109" s="117"/>
      <c r="D109" s="123">
        <f>SUM(D7:D107)</f>
        <v>4.5</v>
      </c>
      <c r="E109" s="97">
        <f t="shared" ref="E109:AH109" si="93">SUM(E7:E107)</f>
        <v>21.5</v>
      </c>
      <c r="F109" s="97">
        <f>SUM(F7:F107)</f>
        <v>11</v>
      </c>
      <c r="G109" s="97">
        <f t="shared" si="93"/>
        <v>5</v>
      </c>
      <c r="H109" s="97">
        <f t="shared" si="93"/>
        <v>6.5</v>
      </c>
      <c r="I109" s="97">
        <f t="shared" si="93"/>
        <v>11</v>
      </c>
      <c r="J109" s="123">
        <f t="shared" si="93"/>
        <v>4</v>
      </c>
      <c r="K109" s="97">
        <f t="shared" si="93"/>
        <v>0</v>
      </c>
      <c r="L109" s="97">
        <f t="shared" si="93"/>
        <v>0.33</v>
      </c>
      <c r="M109" s="97">
        <f t="shared" si="93"/>
        <v>0.58000000000000007</v>
      </c>
      <c r="N109" s="97">
        <f t="shared" si="93"/>
        <v>4.3500000000000005</v>
      </c>
      <c r="O109" s="97">
        <f t="shared" si="93"/>
        <v>12.63</v>
      </c>
      <c r="P109" s="97">
        <f t="shared" si="93"/>
        <v>10.130000000000001</v>
      </c>
      <c r="Q109" s="97">
        <f t="shared" si="93"/>
        <v>6.8900000000000006</v>
      </c>
      <c r="R109" s="97">
        <f t="shared" si="93"/>
        <v>2.1799999999999997</v>
      </c>
      <c r="S109" s="123">
        <f t="shared" si="93"/>
        <v>1.73</v>
      </c>
      <c r="T109" s="97">
        <f t="shared" si="93"/>
        <v>1</v>
      </c>
      <c r="U109" s="97">
        <f t="shared" si="93"/>
        <v>2.3200000000000003</v>
      </c>
      <c r="V109" s="97">
        <f t="shared" si="93"/>
        <v>6.32</v>
      </c>
      <c r="W109" s="123">
        <f t="shared" si="93"/>
        <v>30.319999999999997</v>
      </c>
      <c r="X109" s="97">
        <f t="shared" si="93"/>
        <v>6.16</v>
      </c>
      <c r="Y109" s="97">
        <f t="shared" si="93"/>
        <v>10.16</v>
      </c>
      <c r="Z109" s="123">
        <f t="shared" si="93"/>
        <v>22.659999999999997</v>
      </c>
      <c r="AA109" s="97">
        <f t="shared" si="93"/>
        <v>0.5</v>
      </c>
      <c r="AB109" s="97">
        <f t="shared" si="93"/>
        <v>11.9</v>
      </c>
      <c r="AC109" s="97">
        <f t="shared" si="93"/>
        <v>17.229999999999997</v>
      </c>
      <c r="AD109" s="97">
        <f t="shared" si="93"/>
        <v>6.73</v>
      </c>
      <c r="AE109" s="123">
        <f t="shared" si="93"/>
        <v>2.58</v>
      </c>
      <c r="AF109" s="97">
        <f t="shared" si="93"/>
        <v>1</v>
      </c>
      <c r="AG109" s="97">
        <f t="shared" si="93"/>
        <v>34</v>
      </c>
      <c r="AH109" s="123">
        <f t="shared" si="93"/>
        <v>4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124</v>
      </c>
      <c r="C110" s="117"/>
      <c r="D110" s="123">
        <f>AR108</f>
        <v>39</v>
      </c>
      <c r="E110" s="97">
        <f>BY108</f>
        <v>39</v>
      </c>
      <c r="F110" s="97">
        <f>BY108</f>
        <v>39</v>
      </c>
      <c r="G110" s="97">
        <f>BY108</f>
        <v>39</v>
      </c>
      <c r="H110" s="97">
        <f>BY108</f>
        <v>39</v>
      </c>
      <c r="I110" s="97">
        <f>BY108</f>
        <v>39</v>
      </c>
      <c r="J110" s="123">
        <f>BY108</f>
        <v>39</v>
      </c>
      <c r="K110" s="98">
        <f>BZ108</f>
        <v>39</v>
      </c>
      <c r="L110" s="98">
        <f>BZ108</f>
        <v>39</v>
      </c>
      <c r="M110" s="98">
        <f>BZ108</f>
        <v>39</v>
      </c>
      <c r="N110" s="98">
        <f>BZ108</f>
        <v>39</v>
      </c>
      <c r="O110" s="98">
        <f>BZ108</f>
        <v>39</v>
      </c>
      <c r="P110" s="98">
        <f>BZ108</f>
        <v>39</v>
      </c>
      <c r="Q110" s="98">
        <f>BZ108</f>
        <v>39</v>
      </c>
      <c r="R110" s="98">
        <f>BZ108</f>
        <v>39</v>
      </c>
      <c r="S110" s="119">
        <f>BZ108</f>
        <v>39</v>
      </c>
      <c r="T110" s="99">
        <f>CA108</f>
        <v>39</v>
      </c>
      <c r="U110" s="99">
        <f>CA108</f>
        <v>39</v>
      </c>
      <c r="V110" s="99">
        <f>CA108</f>
        <v>39</v>
      </c>
      <c r="W110" s="120">
        <f>CA108</f>
        <v>39</v>
      </c>
      <c r="X110" s="117">
        <f>CB108</f>
        <v>39</v>
      </c>
      <c r="Y110" s="117">
        <f>CB108</f>
        <v>39</v>
      </c>
      <c r="Z110" s="118">
        <f>CB108</f>
        <v>39</v>
      </c>
      <c r="AA110" s="101">
        <f>CC108</f>
        <v>39</v>
      </c>
      <c r="AB110" s="101">
        <f>CC108</f>
        <v>39</v>
      </c>
      <c r="AC110" s="101">
        <f>CC108</f>
        <v>39</v>
      </c>
      <c r="AD110" s="101">
        <f>CC108</f>
        <v>39</v>
      </c>
      <c r="AE110" s="121">
        <f>CC108</f>
        <v>39</v>
      </c>
      <c r="AF110" s="95">
        <f>CD108</f>
        <v>39</v>
      </c>
      <c r="AG110" s="95">
        <f>CD108</f>
        <v>39</v>
      </c>
      <c r="AH110" s="122">
        <f>CD108</f>
        <v>39</v>
      </c>
      <c r="AI110" s="95"/>
      <c r="AJ110" s="95"/>
      <c r="AK110" s="95"/>
      <c r="AL110" s="95"/>
      <c r="AM110" s="95"/>
      <c r="AN110" s="95"/>
      <c r="AP110" s="66" t="s">
        <v>136</v>
      </c>
      <c r="AQ110" s="66">
        <f>SUM(BX108:CD108)</f>
        <v>273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138</v>
      </c>
      <c r="AQ111" s="66">
        <f>AQ108*7-SUM(BX108:CD108)</f>
        <v>0</v>
      </c>
    </row>
    <row r="112" spans="1:82">
      <c r="A112" s="96"/>
      <c r="B112" s="96" t="s">
        <v>125</v>
      </c>
      <c r="C112" s="96"/>
      <c r="D112" s="59">
        <f>(D109/AR108)*100</f>
        <v>11.538461538461538</v>
      </c>
      <c r="E112" s="59">
        <f>(E109/BY108)*100</f>
        <v>55.128205128205131</v>
      </c>
      <c r="F112" s="59">
        <f>(F109/BY108)*100</f>
        <v>28.205128205128204</v>
      </c>
      <c r="G112" s="59">
        <f>(G109/BY108)*100</f>
        <v>12.820512820512819</v>
      </c>
      <c r="H112" s="59">
        <f>(H109/BY108)*100</f>
        <v>16.666666666666664</v>
      </c>
      <c r="I112" s="59">
        <f>(I109/BY108)*100</f>
        <v>28.205128205128204</v>
      </c>
      <c r="J112" s="59">
        <f>(J109/BY108)*100</f>
        <v>10.256410256410255</v>
      </c>
      <c r="K112" s="59">
        <f>(K109/BZ108)*100</f>
        <v>0</v>
      </c>
      <c r="L112" s="59">
        <f>(L109/BZ108)*100</f>
        <v>0.84615384615384615</v>
      </c>
      <c r="M112" s="59">
        <f>(M109/BZ108)*100</f>
        <v>1.4871794871794872</v>
      </c>
      <c r="N112" s="59">
        <f>(N109/BZ108)*100</f>
        <v>11.153846153846155</v>
      </c>
      <c r="O112" s="59">
        <f>(O109/BZ108)*100</f>
        <v>32.384615384615387</v>
      </c>
      <c r="P112" s="59">
        <f>(P109/BZ108)*100</f>
        <v>25.974358974358974</v>
      </c>
      <c r="Q112" s="59">
        <f>(Q109/BZ108)*100</f>
        <v>17.666666666666668</v>
      </c>
      <c r="R112" s="59">
        <f>(R109/BZ108)*100</f>
        <v>5.5897435897435894</v>
      </c>
      <c r="S112" s="59">
        <f>(S109/BZ108)*100</f>
        <v>4.4358974358974361</v>
      </c>
      <c r="T112" s="59">
        <f>(T109/CA108)*100</f>
        <v>2.5641025641025639</v>
      </c>
      <c r="U112" s="59">
        <f>(U109/CA108)*100</f>
        <v>5.9487179487179489</v>
      </c>
      <c r="V112" s="59">
        <f>(V109/CA108)*100</f>
        <v>16.205128205128204</v>
      </c>
      <c r="W112" s="59">
        <f>(W109/CA108)*100</f>
        <v>77.743589743589737</v>
      </c>
      <c r="X112" s="59">
        <f>(X109/CB108)*100</f>
        <v>15.794871794871796</v>
      </c>
      <c r="Y112" s="59">
        <f>(Y109/CB108)*100</f>
        <v>26.051282051282055</v>
      </c>
      <c r="Z112" s="59">
        <f>(Z109/CB108)*100</f>
        <v>58.102564102564088</v>
      </c>
      <c r="AA112" s="59">
        <f>(AA109/CC108)*100</f>
        <v>1.2820512820512819</v>
      </c>
      <c r="AB112" s="59">
        <f>(AB109/CC108)*100</f>
        <v>30.512820512820515</v>
      </c>
      <c r="AC112" s="59">
        <f>(AC109/CC108)*100</f>
        <v>44.179487179487168</v>
      </c>
      <c r="AD112" s="59">
        <f>(AD109/CC108)*100</f>
        <v>17.256410256410255</v>
      </c>
      <c r="AE112" s="59">
        <f>(AE109/CC108)*100</f>
        <v>6.6153846153846159</v>
      </c>
      <c r="AF112" s="59">
        <f>(AF109/CD108)*100</f>
        <v>2.5641025641025639</v>
      </c>
      <c r="AG112" s="59">
        <f>(AG109/CD108)*100</f>
        <v>87.179487179487182</v>
      </c>
      <c r="AH112" s="59">
        <f>(AH109/CD108)*100</f>
        <v>10.256410256410255</v>
      </c>
      <c r="AP112" s="66" t="s">
        <v>137</v>
      </c>
      <c r="AQ112" s="66">
        <f>AQ108*7</f>
        <v>273</v>
      </c>
    </row>
    <row r="114" spans="42:43">
      <c r="AP114" s="66" t="s">
        <v>139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2012-05-16T04:36:21Z</dcterms:modified>
</cp:coreProperties>
</file>